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autoCompressPictures="0" defaultThemeVersion="124226"/>
  <mc:AlternateContent xmlns:mc="http://schemas.openxmlformats.org/markup-compatibility/2006">
    <mc:Choice Requires="x15">
      <x15ac:absPath xmlns:x15ac="http://schemas.microsoft.com/office/spreadsheetml/2010/11/ac" url="G:\AREA CONDIVISA\PIAO\2026\"/>
    </mc:Choice>
  </mc:AlternateContent>
  <xr:revisionPtr revIDLastSave="0" documentId="13_ncr:1_{2E8631BD-0AA4-416A-9ED2-C878291C9D9D}" xr6:coauthVersionLast="47" xr6:coauthVersionMax="47" xr10:uidLastSave="{00000000-0000-0000-0000-000000000000}"/>
  <bookViews>
    <workbookView xWindow="-120" yWindow="-120" windowWidth="29040" windowHeight="15720" firstSheet="30" activeTab="35" xr2:uid="{00000000-000D-0000-FFFF-FFFF00000000}"/>
  </bookViews>
  <sheets>
    <sheet name="Schema Generale" sheetId="1" r:id="rId1"/>
    <sheet name="Organizzazione" sheetId="2" r:id="rId2"/>
    <sheet name="Caratteristiche" sheetId="3" r:id="rId3"/>
    <sheet name="Economico Patrimoniale" sheetId="4" r:id="rId4"/>
    <sheet name="Missione programma processo" sheetId="5" r:id="rId5"/>
    <sheet name="Foglio2" sheetId="63" state="hidden" r:id="rId6"/>
    <sheet name="Anticorruzione- obiettivo 1  " sheetId="32" r:id="rId7"/>
    <sheet name="Privacy" sheetId="94" r:id="rId8"/>
    <sheet name="Pagamenti" sheetId="100" r:id="rId9"/>
    <sheet name="Inserimenti lavorativi" sheetId="39" r:id="rId10"/>
    <sheet name="Neve" sheetId="38" r:id="rId11"/>
    <sheet name="RISCOSSIONI" sheetId="78" r:id="rId12"/>
    <sheet name="Ambiente Verde" sheetId="66" r:id="rId13"/>
    <sheet name="Strade" sheetId="42" r:id="rId14"/>
    <sheet name="Eventi" sheetId="43" r:id="rId15"/>
    <sheet name="Cimitero" sheetId="45" r:id="rId16"/>
    <sheet name="TOPONOMASTICA" sheetId="81" r:id="rId17"/>
    <sheet name="AIRE" sheetId="73" r:id="rId18"/>
    <sheet name="Tombe" sheetId="70" r:id="rId19"/>
    <sheet name="Funerali" sheetId="71" r:id="rId20"/>
    <sheet name="Piano Prot Civile" sheetId="49" r:id="rId21"/>
    <sheet name="Foglio1" sheetId="57" state="hidden" r:id="rId22"/>
    <sheet name="Bilancio" sheetId="54" r:id="rId23"/>
    <sheet name="Accrual" sheetId="113" r:id="rId24"/>
    <sheet name="Economo" sheetId="79" r:id="rId25"/>
    <sheet name="Tributi" sheetId="80" r:id="rId26"/>
    <sheet name="Segreteria cultura" sheetId="102" r:id="rId27"/>
    <sheet name="SICUREZZA STRADALE" sheetId="64" r:id="rId28"/>
    <sheet name="AIPO" sheetId="59" r:id="rId29"/>
    <sheet name="IVA" sheetId="62" r:id="rId30"/>
    <sheet name="Digitale 2026" sheetId="85" r:id="rId31"/>
    <sheet name="Rimodulazione uffici E FORMAZ" sheetId="88" r:id="rId32"/>
    <sheet name="Manutenzione fabbricati" sheetId="91" r:id="rId33"/>
    <sheet name="TERRITORIO" sheetId="92" r:id="rId34"/>
    <sheet name="Trasporto alunni" sheetId="93" r:id="rId35"/>
    <sheet name="3-36 mesi" sheetId="95" r:id="rId36"/>
    <sheet name="Commercio" sheetId="96" r:id="rId37"/>
    <sheet name="Giardino retro nuova biblioteca" sheetId="104" r:id="rId38"/>
    <sheet name="Impianto risalita pesci" sheetId="97" r:id="rId39"/>
    <sheet name="posizioni previdenziali" sheetId="99" r:id="rId40"/>
    <sheet name="inclusione" sheetId="101" r:id="rId41"/>
    <sheet name="Performance Posiz.organizzative" sheetId="105" r:id="rId42"/>
    <sheet name="Sovrintendenza" sheetId="107" r:id="rId43"/>
    <sheet name="Piano e regolamento " sheetId="108" r:id="rId44"/>
    <sheet name="Sistemazione area ecologica" sheetId="109" r:id="rId45"/>
    <sheet name="Riqualificazione palazzetto" sheetId="110" r:id="rId46"/>
  </sheets>
  <externalReferences>
    <externalReference r:id="rId47"/>
    <externalReference r:id="rId48"/>
  </externalReferences>
  <definedNames>
    <definedName name="_xlnm._FilterDatabase" localSheetId="0" hidden="1">'Schema Generale'!#REF!</definedName>
    <definedName name="area">[1]db1!$B$2:$B$20</definedName>
    <definedName name="_xlnm.Print_Area" localSheetId="23">Accrual!$A$1:$R$70</definedName>
    <definedName name="_xlnm.Print_Area" localSheetId="6">'Anticorruzione- obiettivo 1  '!$A$1:$R$82</definedName>
    <definedName name="_xlnm.Print_Area" localSheetId="22">Bilancio!$A$1:$R$70</definedName>
    <definedName name="_xlnm.Print_Area" localSheetId="2">Caratteristiche!$A$2:$N$44</definedName>
    <definedName name="_xlnm.Print_Area" localSheetId="30">'Digitale 2026'!$A$1:$R$99</definedName>
    <definedName name="_xlnm.Print_Area" localSheetId="3">'Economico Patrimoniale'!$A$1:$L$110</definedName>
    <definedName name="_xlnm.Print_Area" localSheetId="24">Economo!$A$1:$R$69</definedName>
    <definedName name="_xlnm.Print_Area" localSheetId="40">inclusione!$A$1:$R$66</definedName>
    <definedName name="_xlnm.Print_Area" localSheetId="1">Organizzazione!$A$1:$L$60</definedName>
    <definedName name="_xlnm.Print_Area" localSheetId="8">Pagamenti!$A$1:$R$70</definedName>
    <definedName name="_xlnm.Print_Area" localSheetId="41">'Performance Posiz.organizzative'!$A$1:$R$61</definedName>
    <definedName name="_xlnm.Print_Area" localSheetId="43">'Piano e regolamento '!$A$1:$R$70</definedName>
    <definedName name="_xlnm.Print_Area" localSheetId="39">'posizioni previdenziali'!$A$1:$R$68</definedName>
    <definedName name="_xlnm.Print_Area" localSheetId="7">Privacy!$A$1:$R$83</definedName>
    <definedName name="_xlnm.Print_Area" localSheetId="0">'Schema Generale'!$A$1:$G$49</definedName>
    <definedName name="_xlnm.Print_Area" localSheetId="42">Sovrintendenza!$A$1:$R$70</definedName>
    <definedName name="_xlnm.Print_Area" localSheetId="33">TERRITORIO!$A$1:$R$84</definedName>
    <definedName name="_xlnm.Print_Area" localSheetId="25">Tributi!$A$1:$R$79</definedName>
    <definedName name="cronoprogramma">[1]db1!$K$1</definedName>
    <definedName name="nome">[1]db1!$C$2:$C$20</definedName>
    <definedName name="Payment_Needed">"Pagamento richiesto"</definedName>
    <definedName name="Reimbursement">"Rimborso"</definedName>
    <definedName name="tipo">[1]db1!$E$2:$E$4</definedName>
    <definedName name="Z_0CDFE071_D2BF_4AC9_96FE_3C7CC2EB89D1_.wvu.Cols" localSheetId="0" hidden="1">'Schema Generale'!$F:$G</definedName>
    <definedName name="Z_0CDFE071_D2BF_4AC9_96FE_3C7CC2EB89D1_.wvu.PrintArea" localSheetId="2" hidden="1">Caratteristiche!$A$2:$N$44</definedName>
    <definedName name="Z_0CDFE071_D2BF_4AC9_96FE_3C7CC2EB89D1_.wvu.PrintArea" localSheetId="3" hidden="1">'Economico Patrimoniale'!$A$1:$L$110</definedName>
    <definedName name="Z_0CDFE071_D2BF_4AC9_96FE_3C7CC2EB89D1_.wvu.PrintArea" localSheetId="1" hidden="1">Organizzazione!$A$1:$L$60</definedName>
    <definedName name="Z_0CDFE071_D2BF_4AC9_96FE_3C7CC2EB89D1_.wvu.PrintArea" localSheetId="0" hidden="1">'Schema Generale'!$A$1:$G$49</definedName>
    <definedName name="Z_0CDFE071_D2BF_4AC9_96FE_3C7CC2EB89D1_.wvu.Rows" localSheetId="2" hidden="1">Caratteristiche!$7:$7</definedName>
    <definedName name="Z_16B7DE21_A045_4CA8_8E8A_B264E96AA2CC_.wvu.Cols" localSheetId="0" hidden="1">'Schema Generale'!$F:$G</definedName>
    <definedName name="Z_16B7DE21_A045_4CA8_8E8A_B264E96AA2CC_.wvu.PrintArea" localSheetId="2" hidden="1">Caratteristiche!$A$2:$N$44</definedName>
    <definedName name="Z_16B7DE21_A045_4CA8_8E8A_B264E96AA2CC_.wvu.PrintArea" localSheetId="3" hidden="1">'Economico Patrimoniale'!$A$1:$L$110</definedName>
    <definedName name="Z_16B7DE21_A045_4CA8_8E8A_B264E96AA2CC_.wvu.PrintArea" localSheetId="1" hidden="1">Organizzazione!$A$1:$L$60</definedName>
    <definedName name="Z_16B7DE21_A045_4CA8_8E8A_B264E96AA2CC_.wvu.PrintArea" localSheetId="0" hidden="1">'Schema Generale'!$A$1:$G$49</definedName>
    <definedName name="Z_16B7DE21_A045_4CA8_8E8A_B264E96AA2CC_.wvu.Rows" localSheetId="2" hidden="1">Caratteristiche!$7:$7</definedName>
    <definedName name="Z_FD66CCA4_E734_40F6_A42D_704ADC03C8FF_.wvu.Cols" localSheetId="0" hidden="1">'Schema Generale'!$F:$G</definedName>
    <definedName name="Z_FD66CCA4_E734_40F6_A42D_704ADC03C8FF_.wvu.PrintArea" localSheetId="2" hidden="1">Caratteristiche!$A$2:$N$44</definedName>
    <definedName name="Z_FD66CCA4_E734_40F6_A42D_704ADC03C8FF_.wvu.PrintArea" localSheetId="3" hidden="1">'Economico Patrimoniale'!$A$1:$L$110</definedName>
    <definedName name="Z_FD66CCA4_E734_40F6_A42D_704ADC03C8FF_.wvu.PrintArea" localSheetId="1" hidden="1">Organizzazione!$A$1:$L$60</definedName>
    <definedName name="Z_FD66CCA4_E734_40F6_A42D_704ADC03C8FF_.wvu.PrintArea" localSheetId="0" hidden="1">'Schema Generale'!$A$1:$G$49</definedName>
    <definedName name="Z_FD66CCA4_E734_40F6_A42D_704ADC03C8FF_.wvu.Rows" localSheetId="2" hidden="1">Caratteristiche!$7:$7</definedName>
  </definedNames>
  <calcPr calcId="191029"/>
  <customWorkbookViews>
    <customWorkbookView name="QUIRICO - Visualizzazione personale" guid="{FD66CCA4-E734-40F6-A42D-704ADC03C8FF}" mergeInterval="0" personalView="1" maximized="1" windowWidth="1436" windowHeight="746" activeSheetId="5"/>
    <customWorkbookView name="CAPPA - Visualizzazione personale" guid="{16B7DE21-A045-4CA8-8E8A-B264E96AA2CC}" mergeInterval="0" personalView="1" maximized="1" xWindow="1" yWindow="1" windowWidth="1436" windowHeight="670" activeSheetId="5"/>
    <customWorkbookView name="TRAPANESE - Visualizzazione personale" guid="{0CDFE071-D2BF-4AC9-96FE-3C7CC2EB89D1}" mergeInterval="0" personalView="1" maximized="1" xWindow="1" yWindow="1" windowWidth="1436" windowHeight="670" activeSheetId="5"/>
    <customWorkbookView name="Gabriella - Visualizzazione personale" guid="{5274FD7E-76C2-47C3-8C9C-C2C181076605}" mergeInterval="0" personalView="1" maximized="1" windowWidth="1436" windowHeight="720"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U65388" i="113" l="1"/>
  <c r="IT65388" i="113"/>
  <c r="IS65388" i="113"/>
  <c r="IR65388" i="113"/>
  <c r="IQ65388" i="113"/>
  <c r="A63" i="113"/>
  <c r="M56" i="113"/>
  <c r="M63" i="113" s="1"/>
  <c r="M69" i="113" s="1"/>
  <c r="A43" i="113"/>
  <c r="A42" i="113"/>
  <c r="A41" i="113"/>
  <c r="Q89" i="5"/>
  <c r="N89" i="5"/>
  <c r="Q88" i="5"/>
  <c r="N88" i="5"/>
  <c r="G106" i="5"/>
  <c r="G89" i="5"/>
  <c r="G88" i="5"/>
  <c r="G81" i="5"/>
  <c r="G79" i="5"/>
  <c r="G69" i="5"/>
  <c r="G67" i="5"/>
  <c r="G19" i="5"/>
  <c r="G17" i="5"/>
  <c r="G6" i="5"/>
  <c r="N3" i="5"/>
  <c r="M65" i="95"/>
  <c r="M67" i="93"/>
  <c r="M66" i="38"/>
  <c r="S60" i="43"/>
  <c r="G58" i="2" l="1"/>
  <c r="I58" i="2"/>
  <c r="K58" i="2"/>
  <c r="J28" i="4"/>
  <c r="G16" i="4"/>
  <c r="H28" i="4"/>
  <c r="H16" i="4"/>
  <c r="F28" i="4"/>
  <c r="F16" i="4"/>
  <c r="E16" i="4"/>
  <c r="A53" i="110"/>
  <c r="P49" i="110"/>
  <c r="M49" i="110"/>
  <c r="M48" i="110"/>
  <c r="M46" i="110"/>
  <c r="K46" i="110"/>
  <c r="A40" i="110"/>
  <c r="A39" i="110"/>
  <c r="M59" i="109"/>
  <c r="A53" i="109"/>
  <c r="P49" i="109"/>
  <c r="K46" i="109" s="1"/>
  <c r="M49" i="109"/>
  <c r="M48" i="109"/>
  <c r="M46" i="109"/>
  <c r="A40" i="109"/>
  <c r="A39" i="109"/>
  <c r="K15" i="2"/>
  <c r="K8" i="2"/>
  <c r="M56" i="108"/>
  <c r="IU65388" i="108"/>
  <c r="IT65388" i="108"/>
  <c r="IS65388" i="108"/>
  <c r="IR65388" i="108"/>
  <c r="IQ65388" i="108"/>
  <c r="A63" i="108"/>
  <c r="M57" i="108"/>
  <c r="M63" i="108" s="1"/>
  <c r="M69" i="108" s="1"/>
  <c r="A43" i="108"/>
  <c r="A42" i="108"/>
  <c r="A41" i="108"/>
  <c r="M58" i="107"/>
  <c r="M57" i="107"/>
  <c r="M56" i="107"/>
  <c r="M63" i="107" s="1"/>
  <c r="M69" i="107" s="1"/>
  <c r="IU65388" i="107"/>
  <c r="IT65388" i="107"/>
  <c r="IS65388" i="107"/>
  <c r="IR65388" i="107"/>
  <c r="IQ65388" i="107"/>
  <c r="A63" i="107"/>
  <c r="A43" i="107"/>
  <c r="A42" i="107"/>
  <c r="A41" i="107"/>
  <c r="C12" i="93"/>
  <c r="M53" i="109" l="1"/>
  <c r="M53" i="110"/>
  <c r="M60" i="110" s="1"/>
  <c r="A45" i="39"/>
  <c r="A46" i="39"/>
  <c r="K49" i="39"/>
  <c r="K50" i="39"/>
  <c r="M50" i="39"/>
  <c r="IU65380" i="105" l="1"/>
  <c r="IT65380" i="105"/>
  <c r="IS65380" i="105"/>
  <c r="IR65380" i="105"/>
  <c r="IQ65380" i="105"/>
  <c r="A55" i="105"/>
  <c r="Q54" i="105"/>
  <c r="K54" i="105" s="1"/>
  <c r="M54" i="105"/>
  <c r="M53" i="105"/>
  <c r="K53" i="105"/>
  <c r="M52" i="105"/>
  <c r="M51" i="105"/>
  <c r="M50" i="105"/>
  <c r="K50" i="105"/>
  <c r="M49" i="105"/>
  <c r="K49" i="105"/>
  <c r="M48" i="105"/>
  <c r="G15" i="2"/>
  <c r="E15" i="2"/>
  <c r="G8" i="2"/>
  <c r="E8" i="2"/>
  <c r="M99" i="85"/>
  <c r="H41" i="4"/>
  <c r="G41" i="4"/>
  <c r="F41" i="4"/>
  <c r="E41" i="4"/>
  <c r="I16" i="4"/>
  <c r="K16" i="4"/>
  <c r="J16" i="4"/>
  <c r="M59" i="104"/>
  <c r="A53" i="104"/>
  <c r="P49" i="104"/>
  <c r="K46" i="104" s="1"/>
  <c r="M49" i="104"/>
  <c r="M48" i="104"/>
  <c r="M46" i="104"/>
  <c r="A40" i="104"/>
  <c r="A39" i="104"/>
  <c r="K51" i="105" l="1"/>
  <c r="K52" i="105"/>
  <c r="M55" i="105"/>
  <c r="M61" i="105" s="1"/>
  <c r="M53" i="104"/>
  <c r="M65" i="102"/>
  <c r="M64" i="102"/>
  <c r="M67" i="80"/>
  <c r="M63" i="102"/>
  <c r="M56" i="79"/>
  <c r="A69" i="102"/>
  <c r="M62" i="102"/>
  <c r="A50" i="102"/>
  <c r="A49" i="102"/>
  <c r="A48" i="102"/>
  <c r="A47" i="102"/>
  <c r="M69" i="102" l="1"/>
  <c r="M53" i="101"/>
  <c r="IU65385" i="101"/>
  <c r="IT65385" i="101"/>
  <c r="IS65385" i="101"/>
  <c r="IR65385" i="101"/>
  <c r="IQ65385" i="101"/>
  <c r="A60" i="101"/>
  <c r="Q59" i="101"/>
  <c r="K59" i="101" s="1"/>
  <c r="M59" i="101"/>
  <c r="M58" i="101"/>
  <c r="M57" i="101"/>
  <c r="M56" i="101"/>
  <c r="M55" i="101"/>
  <c r="M54" i="101"/>
  <c r="M48" i="88"/>
  <c r="M53" i="88"/>
  <c r="M52" i="88"/>
  <c r="M51" i="88"/>
  <c r="M50" i="88"/>
  <c r="M49" i="88"/>
  <c r="M46" i="88"/>
  <c r="M47" i="88"/>
  <c r="M55" i="88"/>
  <c r="Q63" i="100"/>
  <c r="K63" i="100" s="1"/>
  <c r="IU65389" i="100"/>
  <c r="IT65389" i="100"/>
  <c r="IS65389" i="100"/>
  <c r="IR65389" i="100"/>
  <c r="IQ65389" i="100"/>
  <c r="A64" i="100"/>
  <c r="M63" i="100"/>
  <c r="M62" i="100"/>
  <c r="M61" i="100"/>
  <c r="M60" i="100"/>
  <c r="M59" i="100"/>
  <c r="M58" i="100"/>
  <c r="L18" i="5"/>
  <c r="H36" i="5"/>
  <c r="K54" i="101" l="1"/>
  <c r="M60" i="101"/>
  <c r="M66" i="101" s="1"/>
  <c r="K56" i="101"/>
  <c r="K58" i="101"/>
  <c r="K55" i="101"/>
  <c r="K57" i="101"/>
  <c r="K58" i="100"/>
  <c r="K62" i="100"/>
  <c r="K60" i="100"/>
  <c r="M64" i="100"/>
  <c r="M70" i="100" s="1"/>
  <c r="K59" i="100"/>
  <c r="K61" i="100"/>
  <c r="IU65386" i="99"/>
  <c r="IT65386" i="99"/>
  <c r="IS65386" i="99"/>
  <c r="IR65386" i="99"/>
  <c r="IQ65386" i="99"/>
  <c r="A61" i="99"/>
  <c r="M61" i="99"/>
  <c r="M67" i="99" s="1"/>
  <c r="A43" i="99"/>
  <c r="A42" i="99"/>
  <c r="A41" i="99"/>
  <c r="M72" i="92"/>
  <c r="M59" i="97"/>
  <c r="A53" i="97"/>
  <c r="P49" i="97"/>
  <c r="K46" i="97" s="1"/>
  <c r="M49" i="97"/>
  <c r="M48" i="97"/>
  <c r="M46" i="97"/>
  <c r="A40" i="97"/>
  <c r="A39" i="97"/>
  <c r="K50" i="4"/>
  <c r="J50" i="4"/>
  <c r="I50" i="4"/>
  <c r="K28" i="4"/>
  <c r="L28" i="4"/>
  <c r="I28" i="4"/>
  <c r="H50" i="4"/>
  <c r="G50" i="4"/>
  <c r="F50" i="4"/>
  <c r="E50" i="4"/>
  <c r="G28" i="4"/>
  <c r="E28" i="4"/>
  <c r="M66" i="95"/>
  <c r="H59" i="5"/>
  <c r="A64" i="96"/>
  <c r="M59" i="96"/>
  <c r="M58" i="96"/>
  <c r="M57" i="96"/>
  <c r="A44" i="96"/>
  <c r="A43" i="96"/>
  <c r="A42" i="96"/>
  <c r="Q68" i="95"/>
  <c r="A71" i="95"/>
  <c r="M64" i="95"/>
  <c r="A46" i="95"/>
  <c r="M72" i="94"/>
  <c r="M71" i="94"/>
  <c r="M70" i="94"/>
  <c r="IU65402" i="94"/>
  <c r="IT65402" i="94"/>
  <c r="IS65402" i="94"/>
  <c r="IR65402" i="94"/>
  <c r="IQ65402" i="94"/>
  <c r="A76" i="94"/>
  <c r="Q75" i="94"/>
  <c r="K70" i="94" s="1"/>
  <c r="A69" i="93"/>
  <c r="S66" i="93"/>
  <c r="M66" i="93"/>
  <c r="M65" i="93"/>
  <c r="M64" i="93"/>
  <c r="A46" i="93"/>
  <c r="P49" i="91"/>
  <c r="K47" i="91" s="1"/>
  <c r="P49" i="88"/>
  <c r="P48" i="59"/>
  <c r="K46" i="59" s="1"/>
  <c r="M69" i="71"/>
  <c r="S69" i="81"/>
  <c r="K68" i="81" s="1"/>
  <c r="S64" i="45"/>
  <c r="K61" i="45" s="1"/>
  <c r="M69" i="81"/>
  <c r="M68" i="81"/>
  <c r="A49" i="79"/>
  <c r="A50" i="79"/>
  <c r="K64" i="95" l="1"/>
  <c r="K65" i="95"/>
  <c r="K66" i="93"/>
  <c r="K67" i="93"/>
  <c r="M53" i="97"/>
  <c r="M76" i="94"/>
  <c r="M83" i="94" s="1"/>
  <c r="M71" i="95"/>
  <c r="M78" i="95" s="1"/>
  <c r="M69" i="93"/>
  <c r="M76" i="93" s="1"/>
  <c r="K66" i="95"/>
  <c r="K45" i="59"/>
  <c r="K46" i="91"/>
  <c r="M64" i="96"/>
  <c r="M74" i="96" s="1"/>
  <c r="K65" i="81"/>
  <c r="K69" i="81"/>
  <c r="K72" i="94"/>
  <c r="K64" i="81"/>
  <c r="K59" i="45"/>
  <c r="T64" i="45" s="1"/>
  <c r="K66" i="81"/>
  <c r="K67" i="81"/>
  <c r="K71" i="94"/>
  <c r="K65" i="93"/>
  <c r="K64" i="93"/>
  <c r="IU65403" i="92"/>
  <c r="IT65403" i="92"/>
  <c r="IS65403" i="92"/>
  <c r="IR65403" i="92"/>
  <c r="IQ65403" i="92"/>
  <c r="A78" i="92"/>
  <c r="Q77" i="92"/>
  <c r="K72" i="92" s="1"/>
  <c r="M73" i="92"/>
  <c r="K59" i="64"/>
  <c r="M67" i="38"/>
  <c r="K55" i="39"/>
  <c r="K54" i="39"/>
  <c r="K53" i="39"/>
  <c r="K52" i="39"/>
  <c r="K51" i="39"/>
  <c r="P59" i="39"/>
  <c r="M59" i="91"/>
  <c r="A53" i="91"/>
  <c r="M49" i="91"/>
  <c r="M48" i="91"/>
  <c r="M47" i="91"/>
  <c r="M46" i="91"/>
  <c r="A40" i="91"/>
  <c r="A39" i="91"/>
  <c r="A59" i="88"/>
  <c r="A39" i="88"/>
  <c r="IU65418" i="85"/>
  <c r="IT65418" i="85"/>
  <c r="IS65418" i="85"/>
  <c r="IR65418" i="85"/>
  <c r="IQ65418" i="85"/>
  <c r="A85" i="85"/>
  <c r="Q84" i="85"/>
  <c r="K81" i="85" s="1"/>
  <c r="M84" i="85"/>
  <c r="M83" i="85"/>
  <c r="M82" i="85"/>
  <c r="M81" i="85"/>
  <c r="M80" i="85"/>
  <c r="M79" i="85"/>
  <c r="S82" i="5"/>
  <c r="P82" i="5"/>
  <c r="M82" i="5"/>
  <c r="M50" i="5"/>
  <c r="I103" i="5"/>
  <c r="L41" i="4"/>
  <c r="K41" i="4"/>
  <c r="J41" i="4"/>
  <c r="I41" i="4"/>
  <c r="L16" i="4"/>
  <c r="M54" i="39"/>
  <c r="M67" i="81"/>
  <c r="I8" i="2"/>
  <c r="H95" i="5"/>
  <c r="S46" i="5"/>
  <c r="P46" i="5"/>
  <c r="T66" i="93" l="1"/>
  <c r="S68" i="95"/>
  <c r="T69" i="81"/>
  <c r="M59" i="88"/>
  <c r="M65" i="88" s="1"/>
  <c r="K82" i="85"/>
  <c r="K79" i="85"/>
  <c r="K83" i="85"/>
  <c r="K80" i="85"/>
  <c r="K84" i="85"/>
  <c r="M78" i="92"/>
  <c r="M84" i="92" s="1"/>
  <c r="K73" i="92"/>
  <c r="S77" i="92" s="1"/>
  <c r="M53" i="91"/>
  <c r="M85" i="85"/>
  <c r="S8" i="5"/>
  <c r="P8" i="5"/>
  <c r="E62" i="4"/>
  <c r="G62" i="4"/>
  <c r="M47" i="42"/>
  <c r="L96" i="5"/>
  <c r="S84" i="85" l="1"/>
  <c r="H46" i="5"/>
  <c r="S5" i="5"/>
  <c r="M66" i="81"/>
  <c r="A71" i="81" l="1"/>
  <c r="M65" i="81"/>
  <c r="M64" i="81"/>
  <c r="A46" i="81"/>
  <c r="M71" i="81" l="1"/>
  <c r="M78" i="81" s="1"/>
  <c r="A47" i="80"/>
  <c r="A48" i="80"/>
  <c r="A49" i="80"/>
  <c r="M65" i="80"/>
  <c r="M66" i="80"/>
  <c r="A72" i="80"/>
  <c r="IG65397" i="80"/>
  <c r="IH65397" i="80"/>
  <c r="II65397" i="80"/>
  <c r="IJ65397" i="80"/>
  <c r="IK65397" i="80"/>
  <c r="IU65387" i="79"/>
  <c r="IT65387" i="79"/>
  <c r="IS65387" i="79"/>
  <c r="IR65387" i="79"/>
  <c r="IQ65387" i="79"/>
  <c r="A62" i="79"/>
  <c r="M55" i="79"/>
  <c r="M62" i="79" s="1"/>
  <c r="M68" i="79" s="1"/>
  <c r="A48" i="79"/>
  <c r="A47" i="79"/>
  <c r="A46" i="79"/>
  <c r="M72" i="80" l="1"/>
  <c r="M78" i="80" s="1"/>
  <c r="M65" i="73"/>
  <c r="M64" i="73"/>
  <c r="M68" i="66" l="1"/>
  <c r="M67" i="66"/>
  <c r="M56" i="78"/>
  <c r="M55" i="78"/>
  <c r="P57" i="78"/>
  <c r="A58" i="78"/>
  <c r="M54" i="78"/>
  <c r="M53" i="78"/>
  <c r="M52" i="78"/>
  <c r="M51" i="78"/>
  <c r="M50" i="78"/>
  <c r="M49" i="78"/>
  <c r="A44" i="78"/>
  <c r="K56" i="78" l="1"/>
  <c r="K52" i="78"/>
  <c r="K50" i="78"/>
  <c r="K53" i="78"/>
  <c r="K55" i="78"/>
  <c r="K51" i="78"/>
  <c r="K54" i="78"/>
  <c r="K49" i="78"/>
  <c r="M58" i="78"/>
  <c r="M64" i="78" s="1"/>
  <c r="Q57" i="78" l="1"/>
  <c r="A71" i="73"/>
  <c r="A46" i="73"/>
  <c r="M71" i="73" l="1"/>
  <c r="M78" i="73" s="1"/>
  <c r="P71" i="71" l="1"/>
  <c r="K59" i="43"/>
  <c r="Q72" i="66"/>
  <c r="Q68" i="38"/>
  <c r="K66" i="38" s="1"/>
  <c r="K63" i="38" l="1"/>
  <c r="K65" i="38"/>
  <c r="K64" i="38"/>
  <c r="K67" i="38"/>
  <c r="K62" i="38"/>
  <c r="K68" i="71"/>
  <c r="K69" i="71"/>
  <c r="K65" i="71"/>
  <c r="K64" i="66"/>
  <c r="K68" i="66"/>
  <c r="K67" i="66"/>
  <c r="K66" i="71"/>
  <c r="K65" i="66"/>
  <c r="K48" i="43"/>
  <c r="K56" i="43"/>
  <c r="K66" i="66"/>
  <c r="K49" i="43"/>
  <c r="K53" i="43"/>
  <c r="K63" i="66"/>
  <c r="K69" i="66"/>
  <c r="K46" i="43"/>
  <c r="K50" i="43"/>
  <c r="K54" i="43"/>
  <c r="K58" i="43"/>
  <c r="K67" i="71"/>
  <c r="K52" i="43"/>
  <c r="K60" i="43"/>
  <c r="K45" i="43"/>
  <c r="K57" i="43"/>
  <c r="K47" i="43"/>
  <c r="K51" i="43"/>
  <c r="K55" i="43"/>
  <c r="K64" i="71"/>
  <c r="Q75" i="32"/>
  <c r="T60" i="43" l="1"/>
  <c r="K73" i="32"/>
  <c r="K71" i="32"/>
  <c r="K74" i="32"/>
  <c r="K70" i="32"/>
  <c r="K72" i="32"/>
  <c r="K75" i="32"/>
  <c r="Q71" i="71"/>
  <c r="R68" i="38"/>
  <c r="R72" i="66"/>
  <c r="M68" i="71"/>
  <c r="M67" i="71"/>
  <c r="M66" i="71"/>
  <c r="M65" i="71"/>
  <c r="M64" i="71"/>
  <c r="A72" i="71" l="1"/>
  <c r="M72" i="71"/>
  <c r="M79" i="71" s="1"/>
  <c r="A46" i="71"/>
  <c r="A71" i="70" l="1"/>
  <c r="M65" i="70"/>
  <c r="M64" i="70"/>
  <c r="A46" i="70"/>
  <c r="M69" i="66"/>
  <c r="M71" i="70" l="1"/>
  <c r="M78" i="70" s="1"/>
  <c r="E63" i="4"/>
  <c r="G63" i="4"/>
  <c r="E66" i="4"/>
  <c r="G66" i="4"/>
  <c r="E69" i="4"/>
  <c r="G69" i="4"/>
  <c r="I63" i="4"/>
  <c r="I66" i="4"/>
  <c r="I69" i="4"/>
  <c r="P34" i="5" l="1"/>
  <c r="S34" i="5"/>
  <c r="S30" i="5"/>
  <c r="P30" i="5"/>
  <c r="S23" i="5"/>
  <c r="S24" i="5"/>
  <c r="S25" i="5"/>
  <c r="S26" i="5"/>
  <c r="P23" i="5"/>
  <c r="P24" i="5"/>
  <c r="P25" i="5"/>
  <c r="P26" i="5"/>
  <c r="S13" i="5"/>
  <c r="S14" i="5"/>
  <c r="P13" i="5"/>
  <c r="P14" i="5"/>
  <c r="L5" i="5"/>
  <c r="L4" i="5"/>
  <c r="I5" i="5"/>
  <c r="I4" i="5"/>
  <c r="P4" i="5"/>
  <c r="S4" i="5"/>
  <c r="L25" i="5"/>
  <c r="L24" i="5"/>
  <c r="L23" i="5"/>
  <c r="I34" i="5"/>
  <c r="I33" i="5"/>
  <c r="I30" i="5"/>
  <c r="I27" i="5"/>
  <c r="I26" i="5"/>
  <c r="I25" i="5"/>
  <c r="I24" i="5"/>
  <c r="I23" i="5"/>
  <c r="I8" i="5"/>
  <c r="I14" i="5"/>
  <c r="I13" i="5"/>
  <c r="I12" i="5"/>
  <c r="I10" i="5"/>
  <c r="S44" i="5"/>
  <c r="S43" i="5"/>
  <c r="S42" i="5"/>
  <c r="S41" i="5"/>
  <c r="S40" i="5"/>
  <c r="S39" i="5"/>
  <c r="S38" i="5"/>
  <c r="S37" i="5"/>
  <c r="S36" i="5"/>
  <c r="P44" i="5"/>
  <c r="P43" i="5"/>
  <c r="P42" i="5"/>
  <c r="P41" i="5"/>
  <c r="P40" i="5"/>
  <c r="P39" i="5"/>
  <c r="P38" i="5"/>
  <c r="P37" i="5"/>
  <c r="P36" i="5"/>
  <c r="L41" i="5"/>
  <c r="L40" i="5"/>
  <c r="L39" i="5"/>
  <c r="L38" i="5"/>
  <c r="I44" i="5"/>
  <c r="I43" i="5"/>
  <c r="I42" i="5"/>
  <c r="I41" i="5"/>
  <c r="I40" i="5"/>
  <c r="I39" i="5"/>
  <c r="I38" i="5"/>
  <c r="I37" i="5"/>
  <c r="M24" i="5" l="1"/>
  <c r="M5" i="5"/>
  <c r="M26" i="5"/>
  <c r="M23" i="5"/>
  <c r="M25" i="5"/>
  <c r="M4" i="5"/>
  <c r="M40" i="5"/>
  <c r="M39" i="5"/>
  <c r="M38" i="5"/>
  <c r="M41" i="5"/>
  <c r="A70" i="66"/>
  <c r="M66" i="66"/>
  <c r="M65" i="66"/>
  <c r="M64" i="66"/>
  <c r="M63" i="66"/>
  <c r="A44" i="66"/>
  <c r="A42" i="66"/>
  <c r="A40" i="66"/>
  <c r="M61" i="64"/>
  <c r="M73" i="64"/>
  <c r="A65" i="64"/>
  <c r="M60" i="64"/>
  <c r="M59" i="64"/>
  <c r="A46" i="64"/>
  <c r="A45" i="64"/>
  <c r="A44" i="64"/>
  <c r="M70" i="66" l="1"/>
  <c r="M80" i="66" s="1"/>
  <c r="M65" i="64"/>
  <c r="M75" i="64" s="1"/>
  <c r="M59" i="43"/>
  <c r="M58" i="49" l="1"/>
  <c r="M57" i="49"/>
  <c r="M61" i="45"/>
  <c r="M59" i="45"/>
  <c r="M58" i="43"/>
  <c r="M63" i="49" l="1"/>
  <c r="M73" i="49" s="1"/>
  <c r="M66" i="45"/>
  <c r="M73" i="45" s="1"/>
  <c r="R103" i="5"/>
  <c r="S103" i="5" s="1"/>
  <c r="O103" i="5"/>
  <c r="P103" i="5" s="1"/>
  <c r="S61" i="5"/>
  <c r="P61" i="5"/>
  <c r="L61" i="5"/>
  <c r="I61" i="5"/>
  <c r="S60" i="5"/>
  <c r="P60" i="5"/>
  <c r="I60" i="5"/>
  <c r="R59" i="5"/>
  <c r="S59" i="5" s="1"/>
  <c r="P59" i="5"/>
  <c r="L59" i="5"/>
  <c r="I59" i="5"/>
  <c r="I36" i="5"/>
  <c r="M61" i="5" l="1"/>
  <c r="M59" i="5"/>
  <c r="A53" i="62"/>
  <c r="M49" i="62"/>
  <c r="M48" i="62"/>
  <c r="M47" i="62"/>
  <c r="M46" i="62"/>
  <c r="A40" i="62"/>
  <c r="A39" i="62"/>
  <c r="A52" i="59"/>
  <c r="M48" i="59"/>
  <c r="M47" i="59"/>
  <c r="M46" i="59"/>
  <c r="M45" i="59"/>
  <c r="A38" i="59"/>
  <c r="M53" i="62" l="1"/>
  <c r="M58" i="62" s="1"/>
  <c r="M52" i="59"/>
  <c r="M57" i="59" s="1"/>
  <c r="M65" i="38"/>
  <c r="M64" i="38"/>
  <c r="M63" i="38"/>
  <c r="M62" i="38"/>
  <c r="M70" i="32"/>
  <c r="M75" i="32"/>
  <c r="M74" i="32"/>
  <c r="M73" i="32"/>
  <c r="M72" i="32"/>
  <c r="M71" i="32"/>
  <c r="M56" i="54"/>
  <c r="M63" i="54" s="1"/>
  <c r="M69" i="54" s="1"/>
  <c r="M68" i="38" l="1"/>
  <c r="M78" i="38" s="1"/>
  <c r="M76" i="32"/>
  <c r="M82" i="32" s="1"/>
  <c r="A46" i="45"/>
  <c r="IU65388" i="54"/>
  <c r="IT65388" i="54"/>
  <c r="IS65388" i="54"/>
  <c r="IR65388" i="54"/>
  <c r="IQ65388" i="54"/>
  <c r="A63" i="54"/>
  <c r="A43" i="54"/>
  <c r="A42" i="54"/>
  <c r="A41" i="54"/>
  <c r="A63" i="49" l="1"/>
  <c r="A44" i="49"/>
  <c r="A43" i="49"/>
  <c r="A42" i="49"/>
  <c r="A66" i="45"/>
  <c r="A47" i="45"/>
  <c r="A61" i="43"/>
  <c r="M60" i="43"/>
  <c r="M57" i="43"/>
  <c r="M56" i="43"/>
  <c r="M55" i="43"/>
  <c r="M54" i="43"/>
  <c r="M53" i="43"/>
  <c r="M52" i="43"/>
  <c r="M51" i="43"/>
  <c r="M50" i="43"/>
  <c r="M49" i="43"/>
  <c r="M48" i="43"/>
  <c r="M47" i="43"/>
  <c r="M46" i="43"/>
  <c r="M45" i="43"/>
  <c r="A42" i="43"/>
  <c r="A41" i="43"/>
  <c r="A53" i="42"/>
  <c r="M49" i="42"/>
  <c r="M48" i="42"/>
  <c r="M46" i="42"/>
  <c r="A40" i="42"/>
  <c r="A39" i="42"/>
  <c r="A68" i="38"/>
  <c r="A43" i="38"/>
  <c r="A41" i="38"/>
  <c r="A39" i="38"/>
  <c r="A59" i="39"/>
  <c r="M57" i="39"/>
  <c r="M56" i="39"/>
  <c r="M55" i="39"/>
  <c r="M52" i="39"/>
  <c r="M51" i="39"/>
  <c r="M59" i="39" l="1"/>
  <c r="M64" i="39" s="1"/>
  <c r="M61" i="43"/>
  <c r="M66" i="43" s="1"/>
  <c r="M53" i="42"/>
  <c r="M59" i="42" s="1"/>
  <c r="O109" i="5"/>
  <c r="P109" i="5" s="1"/>
  <c r="S55" i="5"/>
  <c r="S50" i="5"/>
  <c r="R124" i="5"/>
  <c r="S124" i="5" s="1"/>
  <c r="R125" i="5"/>
  <c r="S125" i="5" s="1"/>
  <c r="R3" i="5"/>
  <c r="S3" i="5" s="1"/>
  <c r="R6" i="5"/>
  <c r="S6" i="5" s="1"/>
  <c r="R9" i="5"/>
  <c r="S9" i="5" s="1"/>
  <c r="R15" i="5"/>
  <c r="S15" i="5" s="1"/>
  <c r="R17" i="5"/>
  <c r="S17" i="5" s="1"/>
  <c r="S18" i="5"/>
  <c r="R19" i="5"/>
  <c r="S19" i="5" s="1"/>
  <c r="R20" i="5"/>
  <c r="S20" i="5" s="1"/>
  <c r="S21" i="5"/>
  <c r="R22" i="5"/>
  <c r="S22" i="5" s="1"/>
  <c r="S35" i="5"/>
  <c r="R45" i="5"/>
  <c r="S45" i="5" s="1"/>
  <c r="R48" i="5"/>
  <c r="S48" i="5" s="1"/>
  <c r="R51" i="5"/>
  <c r="S51" i="5" s="1"/>
  <c r="R54" i="5"/>
  <c r="S54" i="5" s="1"/>
  <c r="R56" i="5"/>
  <c r="S56" i="5" s="1"/>
  <c r="S57" i="5"/>
  <c r="S58" i="5"/>
  <c r="R66" i="5"/>
  <c r="S66" i="5" s="1"/>
  <c r="R67" i="5"/>
  <c r="S67" i="5" s="1"/>
  <c r="R69" i="5"/>
  <c r="S69" i="5" s="1"/>
  <c r="R70" i="5"/>
  <c r="S70" i="5" s="1"/>
  <c r="R72" i="5"/>
  <c r="S72" i="5" s="1"/>
  <c r="R75" i="5"/>
  <c r="S75" i="5" s="1"/>
  <c r="R78" i="5"/>
  <c r="S78" i="5" s="1"/>
  <c r="R79" i="5"/>
  <c r="S79" i="5" s="1"/>
  <c r="S80" i="5"/>
  <c r="R81" i="5"/>
  <c r="S81" i="5" s="1"/>
  <c r="R83" i="5"/>
  <c r="S83" i="5" s="1"/>
  <c r="R87" i="5"/>
  <c r="S87" i="5" s="1"/>
  <c r="R88" i="5"/>
  <c r="S88" i="5" s="1"/>
  <c r="S89" i="5"/>
  <c r="S90" i="5"/>
  <c r="R91" i="5"/>
  <c r="S91" i="5" s="1"/>
  <c r="R92" i="5"/>
  <c r="S92" i="5" s="1"/>
  <c r="S94" i="5"/>
  <c r="R95" i="5"/>
  <c r="S95" i="5" s="1"/>
  <c r="S96" i="5"/>
  <c r="R97" i="5"/>
  <c r="S97" i="5" s="1"/>
  <c r="R101" i="5"/>
  <c r="S101" i="5" s="1"/>
  <c r="R104" i="5"/>
  <c r="S104" i="5" s="1"/>
  <c r="R105" i="5"/>
  <c r="S105" i="5" s="1"/>
  <c r="R106" i="5"/>
  <c r="S106" i="5" s="1"/>
  <c r="S107" i="5"/>
  <c r="R109" i="5"/>
  <c r="S109" i="5" s="1"/>
  <c r="R111" i="5"/>
  <c r="S111" i="5" s="1"/>
  <c r="R112" i="5"/>
  <c r="S112" i="5" s="1"/>
  <c r="R115" i="5"/>
  <c r="S115" i="5" s="1"/>
  <c r="R116" i="5"/>
  <c r="S116" i="5" s="1"/>
  <c r="R118" i="5"/>
  <c r="S118" i="5" s="1"/>
  <c r="R120" i="5"/>
  <c r="S120" i="5" s="1"/>
  <c r="R122" i="5"/>
  <c r="S122" i="5" s="1"/>
  <c r="O125" i="5"/>
  <c r="P125" i="5" s="1"/>
  <c r="O124" i="5"/>
  <c r="P124" i="5" s="1"/>
  <c r="O122" i="5"/>
  <c r="P122" i="5" s="1"/>
  <c r="O120" i="5"/>
  <c r="P120" i="5" s="1"/>
  <c r="O118" i="5"/>
  <c r="P118" i="5" s="1"/>
  <c r="O116" i="5"/>
  <c r="P116" i="5" s="1"/>
  <c r="O115" i="5"/>
  <c r="P115" i="5" s="1"/>
  <c r="O112" i="5"/>
  <c r="P112" i="5" s="1"/>
  <c r="O111" i="5"/>
  <c r="P111" i="5" s="1"/>
  <c r="O106" i="5"/>
  <c r="P106" i="5" s="1"/>
  <c r="O105" i="5"/>
  <c r="P105" i="5" s="1"/>
  <c r="O104" i="5"/>
  <c r="P104" i="5" s="1"/>
  <c r="O101" i="5"/>
  <c r="P101" i="5" s="1"/>
  <c r="O97" i="5"/>
  <c r="P97" i="5" s="1"/>
  <c r="O95" i="5"/>
  <c r="P95" i="5" s="1"/>
  <c r="O92" i="5"/>
  <c r="P92" i="5" s="1"/>
  <c r="O91" i="5"/>
  <c r="P91" i="5" s="1"/>
  <c r="O88" i="5"/>
  <c r="P88" i="5" s="1"/>
  <c r="O87" i="5"/>
  <c r="P87" i="5" s="1"/>
  <c r="O83" i="5"/>
  <c r="P83" i="5" s="1"/>
  <c r="O81" i="5"/>
  <c r="P81" i="5" s="1"/>
  <c r="O79" i="5"/>
  <c r="P79" i="5" s="1"/>
  <c r="O78" i="5"/>
  <c r="P78" i="5" s="1"/>
  <c r="O75" i="5"/>
  <c r="P75" i="5" s="1"/>
  <c r="O72" i="5"/>
  <c r="P72" i="5" s="1"/>
  <c r="O70" i="5"/>
  <c r="P70" i="5" s="1"/>
  <c r="O69" i="5"/>
  <c r="P69" i="5" s="1"/>
  <c r="O67" i="5"/>
  <c r="P67" i="5" s="1"/>
  <c r="O66" i="5"/>
  <c r="P66" i="5" s="1"/>
  <c r="O56" i="5"/>
  <c r="P56" i="5" s="1"/>
  <c r="P55" i="5"/>
  <c r="O54" i="5"/>
  <c r="P54" i="5" s="1"/>
  <c r="O51" i="5"/>
  <c r="P51" i="5" s="1"/>
  <c r="P50" i="5"/>
  <c r="O48" i="5"/>
  <c r="P48" i="5" s="1"/>
  <c r="O45" i="5"/>
  <c r="P45" i="5" s="1"/>
  <c r="O22" i="5"/>
  <c r="P22" i="5" s="1"/>
  <c r="O20" i="5"/>
  <c r="P20" i="5" s="1"/>
  <c r="O19" i="5"/>
  <c r="P19" i="5" s="1"/>
  <c r="O17" i="5"/>
  <c r="P17" i="5" s="1"/>
  <c r="O15" i="5"/>
  <c r="P15" i="5" s="1"/>
  <c r="O9" i="5"/>
  <c r="P9" i="5" s="1"/>
  <c r="O6" i="5"/>
  <c r="P6" i="5" s="1"/>
  <c r="O3" i="5"/>
  <c r="P3" i="5" s="1"/>
  <c r="P107" i="5"/>
  <c r="P96" i="5"/>
  <c r="P94" i="5"/>
  <c r="P93" i="5"/>
  <c r="P90" i="5"/>
  <c r="P89" i="5"/>
  <c r="P80" i="5"/>
  <c r="P57" i="5"/>
  <c r="P35" i="5"/>
  <c r="P21" i="5"/>
  <c r="P18" i="5"/>
  <c r="K125" i="5"/>
  <c r="L125" i="5" s="1"/>
  <c r="K124" i="5"/>
  <c r="L124" i="5" s="1"/>
  <c r="K122" i="5"/>
  <c r="L122" i="5" s="1"/>
  <c r="K120" i="5"/>
  <c r="L120" i="5" s="1"/>
  <c r="K118" i="5"/>
  <c r="L118" i="5" s="1"/>
  <c r="K116" i="5"/>
  <c r="L116" i="5" s="1"/>
  <c r="K115" i="5"/>
  <c r="L115" i="5" s="1"/>
  <c r="K112" i="5"/>
  <c r="L112" i="5" s="1"/>
  <c r="K111" i="5"/>
  <c r="L111" i="5" s="1"/>
  <c r="K109" i="5"/>
  <c r="L109" i="5" s="1"/>
  <c r="K106" i="5"/>
  <c r="L106" i="5" s="1"/>
  <c r="K104" i="5"/>
  <c r="L104" i="5" s="1"/>
  <c r="K101" i="5"/>
  <c r="L101" i="5" s="1"/>
  <c r="K97" i="5"/>
  <c r="L97" i="5" s="1"/>
  <c r="K95" i="5"/>
  <c r="L95" i="5" s="1"/>
  <c r="K92" i="5"/>
  <c r="L92" i="5" s="1"/>
  <c r="K91" i="5"/>
  <c r="L91" i="5" s="1"/>
  <c r="K88" i="5"/>
  <c r="L88" i="5" s="1"/>
  <c r="L87" i="5"/>
  <c r="K83" i="5"/>
  <c r="L83" i="5" s="1"/>
  <c r="K81" i="5"/>
  <c r="L81" i="5" s="1"/>
  <c r="K79" i="5"/>
  <c r="L79" i="5" s="1"/>
  <c r="K78" i="5"/>
  <c r="L78" i="5" s="1"/>
  <c r="K75" i="5"/>
  <c r="L75" i="5" s="1"/>
  <c r="K72" i="5"/>
  <c r="L72" i="5" s="1"/>
  <c r="K70" i="5"/>
  <c r="L70" i="5" s="1"/>
  <c r="K69" i="5"/>
  <c r="L69" i="5" s="1"/>
  <c r="K67" i="5"/>
  <c r="L67" i="5" s="1"/>
  <c r="K66" i="5"/>
  <c r="L66" i="5" s="1"/>
  <c r="L57" i="5"/>
  <c r="K56" i="5"/>
  <c r="L56" i="5" s="1"/>
  <c r="L55" i="5"/>
  <c r="K54" i="5"/>
  <c r="L54" i="5" s="1"/>
  <c r="K51" i="5"/>
  <c r="K48" i="5"/>
  <c r="K45" i="5"/>
  <c r="K22" i="5"/>
  <c r="K20" i="5"/>
  <c r="L20" i="5" s="1"/>
  <c r="K19" i="5"/>
  <c r="L21" i="5"/>
  <c r="K15" i="5"/>
  <c r="L15" i="5" s="1"/>
  <c r="K9" i="5"/>
  <c r="L9" i="5" s="1"/>
  <c r="K6" i="5"/>
  <c r="L6" i="5" s="1"/>
  <c r="K3" i="5"/>
  <c r="L3" i="5" s="1"/>
  <c r="I96" i="5"/>
  <c r="I107" i="5"/>
  <c r="L89" i="5"/>
  <c r="L90" i="5"/>
  <c r="L80" i="5"/>
  <c r="I80" i="5"/>
  <c r="M73" i="5"/>
  <c r="H72" i="5"/>
  <c r="I72" i="5" s="1"/>
  <c r="I70" i="5"/>
  <c r="H69" i="5"/>
  <c r="I69" i="5" s="1"/>
  <c r="H67" i="5"/>
  <c r="I67" i="5" s="1"/>
  <c r="I18" i="5"/>
  <c r="K17" i="5" l="1"/>
  <c r="L17" i="5" s="1"/>
  <c r="M80" i="5"/>
  <c r="M96" i="5"/>
  <c r="L48" i="5"/>
  <c r="L22" i="5"/>
  <c r="L45" i="5"/>
  <c r="L19" i="5"/>
  <c r="M69" i="5"/>
  <c r="M75" i="5"/>
  <c r="M72" i="5"/>
  <c r="M67" i="5"/>
  <c r="M70" i="5"/>
  <c r="M18" i="5"/>
  <c r="G40" i="2"/>
  <c r="I40" i="2"/>
  <c r="K40" i="2"/>
  <c r="E40" i="2"/>
  <c r="K34" i="2"/>
  <c r="G34" i="2"/>
  <c r="I34" i="2"/>
  <c r="E34" i="2"/>
  <c r="K85" i="4"/>
  <c r="IU65401" i="32"/>
  <c r="IT65401" i="32"/>
  <c r="IS65401" i="32"/>
  <c r="IR65401" i="32"/>
  <c r="IQ65401" i="32"/>
  <c r="A76" i="32"/>
  <c r="H3" i="5"/>
  <c r="I3" i="5" s="1"/>
  <c r="M3" i="5" s="1"/>
  <c r="H6" i="5"/>
  <c r="I6" i="5" s="1"/>
  <c r="M6" i="5" s="1"/>
  <c r="H9" i="5"/>
  <c r="I9" i="5" s="1"/>
  <c r="M9" i="5" s="1"/>
  <c r="H15" i="5"/>
  <c r="I15" i="5" s="1"/>
  <c r="M15" i="5" s="1"/>
  <c r="I16" i="5"/>
  <c r="M16" i="5" s="1"/>
  <c r="H17" i="5"/>
  <c r="I17" i="5" s="1"/>
  <c r="H19" i="5"/>
  <c r="I19" i="5" s="1"/>
  <c r="H20" i="5"/>
  <c r="I20" i="5" s="1"/>
  <c r="M20" i="5" s="1"/>
  <c r="I21" i="5"/>
  <c r="M21" i="5" s="1"/>
  <c r="H22" i="5"/>
  <c r="I22" i="5" s="1"/>
  <c r="I35" i="5"/>
  <c r="H45" i="5"/>
  <c r="I45" i="5" s="1"/>
  <c r="H48" i="5"/>
  <c r="I48" i="5" s="1"/>
  <c r="I50" i="5"/>
  <c r="H51" i="5"/>
  <c r="I51" i="5" s="1"/>
  <c r="H54" i="5"/>
  <c r="I54" i="5" s="1"/>
  <c r="M54" i="5" s="1"/>
  <c r="I55" i="5"/>
  <c r="M55" i="5" s="1"/>
  <c r="H56" i="5"/>
  <c r="I56" i="5" s="1"/>
  <c r="M56" i="5" s="1"/>
  <c r="I57" i="5"/>
  <c r="M57" i="5" s="1"/>
  <c r="H66" i="5"/>
  <c r="I66" i="5" s="1"/>
  <c r="M66" i="5" s="1"/>
  <c r="M78" i="5"/>
  <c r="H79" i="5"/>
  <c r="I79" i="5" s="1"/>
  <c r="M79" i="5" s="1"/>
  <c r="H81" i="5"/>
  <c r="I81" i="5" s="1"/>
  <c r="M81" i="5" s="1"/>
  <c r="I82" i="5"/>
  <c r="H83" i="5"/>
  <c r="I83" i="5" s="1"/>
  <c r="M83" i="5" s="1"/>
  <c r="H87" i="5"/>
  <c r="I87" i="5" s="1"/>
  <c r="M87" i="5" s="1"/>
  <c r="H88" i="5"/>
  <c r="I88" i="5" s="1"/>
  <c r="M88" i="5" s="1"/>
  <c r="I89" i="5"/>
  <c r="M89" i="5" s="1"/>
  <c r="I90" i="5"/>
  <c r="M90" i="5" s="1"/>
  <c r="H91" i="5"/>
  <c r="I91" i="5" s="1"/>
  <c r="M91" i="5" s="1"/>
  <c r="H92" i="5"/>
  <c r="I92" i="5" s="1"/>
  <c r="M92" i="5" s="1"/>
  <c r="I95" i="5"/>
  <c r="M95" i="5" s="1"/>
  <c r="H97" i="5"/>
  <c r="I97" i="5" s="1"/>
  <c r="M97" i="5" s="1"/>
  <c r="H101" i="5"/>
  <c r="I101" i="5" s="1"/>
  <c r="M101" i="5" s="1"/>
  <c r="H104" i="5"/>
  <c r="I104" i="5" s="1"/>
  <c r="M104" i="5" s="1"/>
  <c r="H106" i="5"/>
  <c r="I106" i="5" s="1"/>
  <c r="M106" i="5" s="1"/>
  <c r="H109" i="5"/>
  <c r="I109" i="5" s="1"/>
  <c r="M109" i="5" s="1"/>
  <c r="H111" i="5"/>
  <c r="I111" i="5" s="1"/>
  <c r="M111" i="5" s="1"/>
  <c r="H112" i="5"/>
  <c r="I112" i="5" s="1"/>
  <c r="M112" i="5" s="1"/>
  <c r="H115" i="5"/>
  <c r="I115" i="5" s="1"/>
  <c r="M115" i="5" s="1"/>
  <c r="H116" i="5"/>
  <c r="I116" i="5" s="1"/>
  <c r="M116" i="5" s="1"/>
  <c r="H118" i="5"/>
  <c r="I118" i="5" s="1"/>
  <c r="M118" i="5" s="1"/>
  <c r="H120" i="5"/>
  <c r="I120" i="5" s="1"/>
  <c r="M120" i="5" s="1"/>
  <c r="H122" i="5"/>
  <c r="I122" i="5" s="1"/>
  <c r="M122" i="5" s="1"/>
  <c r="H124" i="5"/>
  <c r="I124" i="5" s="1"/>
  <c r="M124" i="5" s="1"/>
  <c r="H125" i="5"/>
  <c r="I125" i="5" s="1"/>
  <c r="M125" i="5" s="1"/>
  <c r="K4" i="4"/>
  <c r="K19" i="4"/>
  <c r="K31" i="4"/>
  <c r="G102" i="4"/>
  <c r="L50" i="4"/>
  <c r="I62" i="4"/>
  <c r="K62" i="4"/>
  <c r="K63" i="4"/>
  <c r="K66" i="4"/>
  <c r="K69" i="4"/>
  <c r="E73" i="4"/>
  <c r="G73" i="4"/>
  <c r="I73" i="4"/>
  <c r="K73" i="4"/>
  <c r="E74" i="4"/>
  <c r="G74" i="4"/>
  <c r="I74" i="4"/>
  <c r="K74" i="4"/>
  <c r="E77" i="4"/>
  <c r="G77" i="4"/>
  <c r="I77" i="4"/>
  <c r="K77" i="4"/>
  <c r="E80" i="4"/>
  <c r="G80" i="4"/>
  <c r="I80" i="4"/>
  <c r="K80" i="4"/>
  <c r="E84" i="4"/>
  <c r="G84" i="4"/>
  <c r="I84" i="4"/>
  <c r="K84" i="4"/>
  <c r="E85" i="4"/>
  <c r="G85" i="4"/>
  <c r="I85" i="4"/>
  <c r="E88" i="4"/>
  <c r="G88" i="4"/>
  <c r="I88" i="4"/>
  <c r="K88" i="4"/>
  <c r="E91" i="4"/>
  <c r="G91" i="4"/>
  <c r="I91" i="4"/>
  <c r="K91" i="4"/>
  <c r="E94" i="4"/>
  <c r="G94" i="4"/>
  <c r="I94" i="4"/>
  <c r="K94" i="4"/>
  <c r="E98" i="4"/>
  <c r="G98" i="4"/>
  <c r="I98" i="4"/>
  <c r="K98" i="4"/>
  <c r="E105" i="4"/>
  <c r="G105" i="4"/>
  <c r="I105" i="4"/>
  <c r="K105" i="4"/>
  <c r="E108" i="4"/>
  <c r="G108" i="4"/>
  <c r="I108" i="4"/>
  <c r="K108" i="4"/>
  <c r="G37" i="3"/>
  <c r="I37" i="3"/>
  <c r="K37" i="3"/>
  <c r="M37" i="3"/>
  <c r="G43" i="3"/>
  <c r="I43" i="3"/>
  <c r="K43" i="3"/>
  <c r="M43" i="3"/>
  <c r="E4" i="2"/>
  <c r="G4" i="2"/>
  <c r="I4" i="2"/>
  <c r="K4" i="2"/>
  <c r="E55" i="2"/>
  <c r="G37" i="2"/>
  <c r="I46" i="2"/>
  <c r="K37" i="2"/>
  <c r="E11" i="2"/>
  <c r="G11" i="2"/>
  <c r="I11" i="2"/>
  <c r="K11" i="2"/>
  <c r="E18" i="2"/>
  <c r="G18" i="2"/>
  <c r="I18" i="2"/>
  <c r="K18" i="2"/>
  <c r="E26" i="2"/>
  <c r="G26" i="2"/>
  <c r="I26" i="2"/>
  <c r="K26" i="2"/>
  <c r="E33" i="2"/>
  <c r="G33" i="2"/>
  <c r="I33" i="2"/>
  <c r="K33" i="2"/>
  <c r="E52" i="2"/>
  <c r="G52" i="2"/>
  <c r="I52" i="2"/>
  <c r="K52" i="2"/>
  <c r="E58" i="2"/>
  <c r="M17" i="5" l="1"/>
  <c r="K102" i="4"/>
  <c r="E102" i="4"/>
  <c r="E99" i="4"/>
  <c r="I102" i="4"/>
  <c r="G99" i="4"/>
  <c r="K99" i="4"/>
  <c r="M45" i="5"/>
  <c r="M22" i="5"/>
  <c r="M48" i="5"/>
  <c r="M19" i="5"/>
  <c r="K43" i="2"/>
  <c r="E49" i="2"/>
  <c r="I37" i="2"/>
  <c r="E37" i="2"/>
  <c r="I49" i="2"/>
  <c r="E43" i="2"/>
  <c r="I43" i="2"/>
  <c r="G43" i="2"/>
  <c r="E46" i="2"/>
  <c r="I55" i="2"/>
  <c r="I99" i="4"/>
  <c r="G55" i="2"/>
  <c r="K55" i="2"/>
  <c r="K49" i="2"/>
  <c r="K46" i="2"/>
  <c r="G49" i="2"/>
  <c r="G4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0" authorId="0" shapeId="0" xr:uid="{00000000-0006-0000-0600-000001000000}">
      <text>
        <r>
          <rPr>
            <sz val="9"/>
            <color indexed="81"/>
            <rFont val="Tahoma"/>
            <family val="2"/>
          </rPr>
          <t xml:space="preserve">
cosa produco
</t>
        </r>
        <r>
          <rPr>
            <b/>
            <sz val="9"/>
            <color indexed="81"/>
            <rFont val="Tahoma"/>
            <family val="2"/>
          </rPr>
          <t>campo obbligatorio</t>
        </r>
      </text>
    </comment>
    <comment ref="K69" authorId="0" shapeId="0" xr:uid="{00000000-0006-0000-0600-000002000000}">
      <text>
        <r>
          <rPr>
            <sz val="9"/>
            <color indexed="81"/>
            <rFont val="Tahoma"/>
            <family val="2"/>
          </rPr>
          <t xml:space="preserve">
è alternativo alle ore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2" authorId="0" shapeId="0" xr:uid="{00000000-0006-0000-1300-000001000000}">
      <text>
        <r>
          <rPr>
            <sz val="9"/>
            <color indexed="81"/>
            <rFont val="Tahoma"/>
            <family val="2"/>
          </rPr>
          <t xml:space="preserve">
cosa produco
</t>
        </r>
        <r>
          <rPr>
            <b/>
            <sz val="9"/>
            <color indexed="81"/>
            <rFont val="Tahoma"/>
            <family val="2"/>
          </rPr>
          <t>campo obbligatorio</t>
        </r>
      </text>
    </comment>
    <comment ref="A35" authorId="0" shapeId="0" xr:uid="{00000000-0006-0000-1300-000002000000}">
      <text>
        <r>
          <rPr>
            <sz val="9"/>
            <color indexed="81"/>
            <rFont val="Tahoma"/>
            <family val="2"/>
          </rPr>
          <t>indici non strettamente necessari se non si richiama nella finalità il miglioramento temporale</t>
        </r>
      </text>
    </comment>
    <comment ref="A39" authorId="0" shapeId="0" xr:uid="{00000000-0006-0000-1300-000003000000}">
      <text>
        <r>
          <rPr>
            <sz val="9"/>
            <color indexed="81"/>
            <rFont val="Tahoma"/>
            <family val="2"/>
          </rPr>
          <t xml:space="preserve">
costituiscono costo dell' obiettivo i costi diretti a produrlo non già conteggiati nell'attività istituzionale. I costi sono riferiti al titolo primo
</t>
        </r>
      </text>
    </comment>
    <comment ref="A41" authorId="0" shapeId="0" xr:uid="{00000000-0006-0000-1300-000004000000}">
      <text>
        <r>
          <rPr>
            <sz val="9"/>
            <color indexed="81"/>
            <rFont val="Tahoma"/>
            <family val="2"/>
          </rPr>
          <t xml:space="preserve">è la misurazione qualitativa della nostro risultato 
</t>
        </r>
      </text>
    </comment>
    <comment ref="K63" authorId="0" shapeId="0" xr:uid="{00000000-0006-0000-1300-000005000000}">
      <text>
        <r>
          <rPr>
            <sz val="9"/>
            <color indexed="81"/>
            <rFont val="Tahoma"/>
            <family val="2"/>
          </rPr>
          <t xml:space="preserve">
è alternativo alle ore</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1" authorId="0" shapeId="0" xr:uid="{00000000-0006-0000-1400-000001000000}">
      <text>
        <r>
          <rPr>
            <sz val="9"/>
            <color indexed="81"/>
            <rFont val="Tahoma"/>
            <family val="2"/>
          </rPr>
          <t xml:space="preserve">
cosa produco
</t>
        </r>
        <r>
          <rPr>
            <b/>
            <sz val="9"/>
            <color indexed="81"/>
            <rFont val="Tahoma"/>
            <family val="2"/>
          </rPr>
          <t>campo obbligatorio</t>
        </r>
      </text>
    </comment>
    <comment ref="A33" authorId="0" shapeId="0" xr:uid="{00000000-0006-0000-1400-000002000000}">
      <text>
        <r>
          <rPr>
            <sz val="9"/>
            <color indexed="81"/>
            <rFont val="Tahoma"/>
            <family val="2"/>
          </rPr>
          <t>indici non strettamente necessari se non si richiama nella finalità il miglioramento temporale</t>
        </r>
      </text>
    </comment>
    <comment ref="A35" authorId="0" shapeId="0" xr:uid="{00000000-0006-0000-1400-000003000000}">
      <text>
        <r>
          <rPr>
            <sz val="9"/>
            <color indexed="81"/>
            <rFont val="Tahoma"/>
            <family val="2"/>
          </rPr>
          <t xml:space="preserve">
costituiscono costo dell' obiettivo i costi diretti a produrlo non già conteggiati nell'attività istituzionale. I costi sono riferiti al titolo primo
</t>
        </r>
      </text>
    </comment>
    <comment ref="A37" authorId="0" shapeId="0" xr:uid="{00000000-0006-0000-1400-000004000000}">
      <text>
        <r>
          <rPr>
            <sz val="9"/>
            <color indexed="81"/>
            <rFont val="Tahoma"/>
            <family val="2"/>
          </rPr>
          <t xml:space="preserve">è la misurazione qualitativa della nostro risultato 
</t>
        </r>
      </text>
    </comment>
    <comment ref="K56" authorId="0" shapeId="0" xr:uid="{00000000-0006-0000-1400-000005000000}">
      <text>
        <r>
          <rPr>
            <sz val="9"/>
            <color indexed="81"/>
            <rFont val="Tahoma"/>
            <family val="2"/>
          </rPr>
          <t xml:space="preserve">
è alternativo alle ore</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0" authorId="0" shapeId="0" xr:uid="{00000000-0006-0000-1700-000001000000}">
      <text>
        <r>
          <rPr>
            <sz val="9"/>
            <color indexed="81"/>
            <rFont val="Tahoma"/>
            <family val="2"/>
          </rPr>
          <t xml:space="preserve">
cosa produco
</t>
        </r>
        <r>
          <rPr>
            <b/>
            <sz val="9"/>
            <color indexed="81"/>
            <rFont val="Tahoma"/>
            <family val="2"/>
          </rPr>
          <t>campo obbligatorio</t>
        </r>
      </text>
    </comment>
    <comment ref="A32" authorId="0" shapeId="0" xr:uid="{00000000-0006-0000-1700-000002000000}">
      <text>
        <r>
          <rPr>
            <sz val="9"/>
            <color indexed="81"/>
            <rFont val="Tahoma"/>
            <family val="2"/>
          </rPr>
          <t>indici non strettamente necessari se non si richiama nella finalità il miglioramento temporale</t>
        </r>
      </text>
    </comment>
    <comment ref="A34" authorId="0" shapeId="0" xr:uid="{00000000-0006-0000-1700-000003000000}">
      <text>
        <r>
          <rPr>
            <sz val="9"/>
            <color indexed="81"/>
            <rFont val="Tahoma"/>
            <family val="2"/>
          </rPr>
          <t xml:space="preserve">
costituiscono costo dell' obiettivo i costi diretti a produrlo non già conteggiati nell'attività istituzionale. I costi sono riferiti al titolo primo
</t>
        </r>
      </text>
    </comment>
    <comment ref="A36" authorId="0" shapeId="0" xr:uid="{00000000-0006-0000-1700-000004000000}">
      <text>
        <r>
          <rPr>
            <sz val="9"/>
            <color indexed="81"/>
            <rFont val="Tahoma"/>
            <family val="2"/>
          </rPr>
          <t xml:space="preserve">è la misurazione qualitativa della nostro risultato 
</t>
        </r>
      </text>
    </comment>
    <comment ref="K55" authorId="0" shapeId="0" xr:uid="{00000000-0006-0000-1700-000005000000}">
      <text>
        <r>
          <rPr>
            <sz val="9"/>
            <color indexed="81"/>
            <rFont val="Tahoma"/>
            <family val="2"/>
          </rPr>
          <t xml:space="preserve">
è alternativo alle ore</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0" authorId="0" shapeId="0" xr:uid="{269CB6D2-B0E3-4150-B4D6-FD4A393C7344}">
      <text>
        <r>
          <rPr>
            <sz val="9"/>
            <color indexed="81"/>
            <rFont val="Tahoma"/>
            <family val="2"/>
          </rPr>
          <t xml:space="preserve">
cosa produco
</t>
        </r>
        <r>
          <rPr>
            <b/>
            <sz val="9"/>
            <color indexed="81"/>
            <rFont val="Tahoma"/>
            <family val="2"/>
          </rPr>
          <t>campo obbligatorio</t>
        </r>
      </text>
    </comment>
    <comment ref="A32" authorId="0" shapeId="0" xr:uid="{BC44A2FB-BE78-43B5-A30E-47F88DB2AAF7}">
      <text>
        <r>
          <rPr>
            <sz val="9"/>
            <color indexed="81"/>
            <rFont val="Tahoma"/>
            <family val="2"/>
          </rPr>
          <t>indici non strettamente necessari se non si richiama nella finalità il miglioramento temporale</t>
        </r>
      </text>
    </comment>
    <comment ref="A34" authorId="0" shapeId="0" xr:uid="{7BE65E08-422C-4EC7-8D10-8008D3BEDC11}">
      <text>
        <r>
          <rPr>
            <sz val="9"/>
            <color indexed="81"/>
            <rFont val="Tahoma"/>
            <family val="2"/>
          </rPr>
          <t xml:space="preserve">
costituiscono costo dell' obiettivo i costi diretti a produrlo non già conteggiati nell'attività istituzionale. I costi sono riferiti al titolo primo
</t>
        </r>
      </text>
    </comment>
    <comment ref="A36" authorId="0" shapeId="0" xr:uid="{01A80C48-8A58-4563-A74B-117029EA07A1}">
      <text>
        <r>
          <rPr>
            <sz val="9"/>
            <color indexed="81"/>
            <rFont val="Tahoma"/>
            <family val="2"/>
          </rPr>
          <t xml:space="preserve">è la misurazione qualitativa della nostro risultato 
</t>
        </r>
      </text>
    </comment>
    <comment ref="K55" authorId="0" shapeId="0" xr:uid="{FB5CB2BA-3768-4CF0-B6EB-185664415C76}">
      <text>
        <r>
          <rPr>
            <sz val="9"/>
            <color indexed="81"/>
            <rFont val="Tahoma"/>
            <family val="2"/>
          </rPr>
          <t xml:space="preserve">
è alternativo alle ore</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0" authorId="0" shapeId="0" xr:uid="{00000000-0006-0000-1800-000001000000}">
      <text>
        <r>
          <rPr>
            <sz val="9"/>
            <color indexed="81"/>
            <rFont val="Tahoma"/>
            <family val="2"/>
          </rPr>
          <t xml:space="preserve">
cosa produco
</t>
        </r>
        <r>
          <rPr>
            <b/>
            <sz val="9"/>
            <color indexed="81"/>
            <rFont val="Tahoma"/>
            <family val="2"/>
          </rPr>
          <t>campo obbligatorio</t>
        </r>
      </text>
    </comment>
    <comment ref="A37" authorId="0" shapeId="0" xr:uid="{00000000-0006-0000-1800-000002000000}">
      <text>
        <r>
          <rPr>
            <sz val="9"/>
            <color indexed="81"/>
            <rFont val="Tahoma"/>
            <family val="2"/>
          </rPr>
          <t>indici non strettamente necessari se non si richiama nella finalità il miglioramento temporale</t>
        </r>
      </text>
    </comment>
    <comment ref="A39" authorId="0" shapeId="0" xr:uid="{00000000-0006-0000-1800-000003000000}">
      <text>
        <r>
          <rPr>
            <sz val="9"/>
            <color indexed="81"/>
            <rFont val="Tahoma"/>
            <family val="2"/>
          </rPr>
          <t xml:space="preserve">
costituiscono costo dell' obiettivo i costi diretti a produrlo non già conteggiati nell'attività istituzionale. I costi sono riferiti al titolo primo
</t>
        </r>
      </text>
    </comment>
    <comment ref="A41" authorId="0" shapeId="0" xr:uid="{00000000-0006-0000-1800-000004000000}">
      <text>
        <r>
          <rPr>
            <sz val="9"/>
            <color indexed="81"/>
            <rFont val="Tahoma"/>
            <family val="2"/>
          </rPr>
          <t xml:space="preserve">è la misurazione qualitativa della nostro risultato 
</t>
        </r>
      </text>
    </comment>
    <comment ref="K54" authorId="0" shapeId="0" xr:uid="{00000000-0006-0000-1800-000005000000}">
      <text>
        <r>
          <rPr>
            <sz val="9"/>
            <color indexed="81"/>
            <rFont val="Tahoma"/>
            <family val="2"/>
          </rPr>
          <t xml:space="preserve">
è alternativo alle ore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25" authorId="0" shapeId="0" xr:uid="{00000000-0006-0000-1900-000001000000}">
      <text>
        <r>
          <rPr>
            <sz val="9"/>
            <color indexed="81"/>
            <rFont val="Tahoma"/>
            <family val="2"/>
          </rPr>
          <t xml:space="preserve">
cosa produco
</t>
        </r>
        <r>
          <rPr>
            <b/>
            <sz val="9"/>
            <color indexed="81"/>
            <rFont val="Tahoma"/>
            <family val="2"/>
          </rPr>
          <t>campo obbligatorio</t>
        </r>
      </text>
    </comment>
    <comment ref="A38" authorId="0" shapeId="0" xr:uid="{00000000-0006-0000-1900-000002000000}">
      <text>
        <r>
          <rPr>
            <sz val="9"/>
            <color indexed="81"/>
            <rFont val="Tahoma"/>
            <family val="2"/>
          </rPr>
          <t>indici non strettamente necessari se non si richiama nella finalità il miglioramento temporale</t>
        </r>
      </text>
    </comment>
    <comment ref="A40" authorId="0" shapeId="0" xr:uid="{00000000-0006-0000-1900-000003000000}">
      <text>
        <r>
          <rPr>
            <sz val="9"/>
            <color indexed="81"/>
            <rFont val="Tahoma"/>
            <family val="2"/>
          </rPr>
          <t xml:space="preserve">
costituiscono costo dell' obiettivo i costi diretti a produrlo non già conteggiati nell'attività istituzionale. I costi sono riferiti al titolo primo
</t>
        </r>
      </text>
    </comment>
    <comment ref="A42" authorId="0" shapeId="0" xr:uid="{00000000-0006-0000-1900-000004000000}">
      <text>
        <r>
          <rPr>
            <sz val="9"/>
            <color indexed="81"/>
            <rFont val="Tahoma"/>
            <family val="2"/>
          </rPr>
          <t xml:space="preserve">è la misurazione qualitativa della nostro risultato 
</t>
        </r>
      </text>
    </comment>
    <comment ref="K64" authorId="0" shapeId="0" xr:uid="{00000000-0006-0000-1900-000005000000}">
      <text>
        <r>
          <rPr>
            <sz val="9"/>
            <color indexed="81"/>
            <rFont val="Tahoma"/>
            <family val="2"/>
          </rPr>
          <t xml:space="preserve">
è alternativo alle ore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0" authorId="0" shapeId="0" xr:uid="{00000000-0006-0000-1A00-000001000000}">
      <text>
        <r>
          <rPr>
            <sz val="9"/>
            <color indexed="81"/>
            <rFont val="Tahoma"/>
            <family val="2"/>
          </rPr>
          <t xml:space="preserve">
cosa produco
</t>
        </r>
        <r>
          <rPr>
            <b/>
            <sz val="9"/>
            <color indexed="81"/>
            <rFont val="Tahoma"/>
            <family val="2"/>
          </rPr>
          <t>campo obbligatorio</t>
        </r>
      </text>
    </comment>
    <comment ref="A40" authorId="0" shapeId="0" xr:uid="{00000000-0006-0000-1A00-000003000000}">
      <text>
        <r>
          <rPr>
            <sz val="9"/>
            <color indexed="81"/>
            <rFont val="Tahoma"/>
            <family val="2"/>
          </rPr>
          <t xml:space="preserve">
costituiscono costo dell' obiettivo i costi diretti a produrlo non già conteggiati nell'attività istituzionale. I costi sono riferiti al titolo primo
</t>
        </r>
      </text>
    </comment>
    <comment ref="A42" authorId="0" shapeId="0" xr:uid="{00000000-0006-0000-1A00-000004000000}">
      <text>
        <r>
          <rPr>
            <sz val="9"/>
            <color indexed="81"/>
            <rFont val="Tahoma"/>
            <family val="2"/>
          </rPr>
          <t xml:space="preserve">è la misurazione qualitativa della nostro risultato 
</t>
        </r>
      </text>
    </comment>
    <comment ref="K61" authorId="0" shapeId="0" xr:uid="{00000000-0006-0000-1A00-000005000000}">
      <text>
        <r>
          <rPr>
            <sz val="9"/>
            <color indexed="81"/>
            <rFont val="Tahoma"/>
            <family val="2"/>
          </rPr>
          <t xml:space="preserve">
è alternativo alle ore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1" authorId="0" shapeId="0" xr:uid="{00000000-0006-0000-1B00-000001000000}">
      <text>
        <r>
          <rPr>
            <sz val="9"/>
            <color indexed="81"/>
            <rFont val="Tahoma"/>
            <family val="2"/>
          </rPr>
          <t xml:space="preserve">
cosa produco
</t>
        </r>
        <r>
          <rPr>
            <b/>
            <sz val="9"/>
            <color indexed="81"/>
            <rFont val="Tahoma"/>
            <family val="2"/>
          </rPr>
          <t>campo obbligatorio</t>
        </r>
      </text>
    </comment>
    <comment ref="A35" authorId="0" shapeId="0" xr:uid="{00000000-0006-0000-1B00-000002000000}">
      <text>
        <r>
          <rPr>
            <sz val="9"/>
            <color indexed="81"/>
            <rFont val="Tahoma"/>
            <family val="2"/>
          </rPr>
          <t>indici non strettamente necessari se non si richiama nella finalità il miglioramento temporale</t>
        </r>
      </text>
    </comment>
    <comment ref="A37" authorId="0" shapeId="0" xr:uid="{00000000-0006-0000-1B00-000003000000}">
      <text>
        <r>
          <rPr>
            <sz val="9"/>
            <color indexed="81"/>
            <rFont val="Tahoma"/>
            <family val="2"/>
          </rPr>
          <t xml:space="preserve">
costituiscono costo dell' obiettivo i costi diretti a produrlo non già conteggiati nell'attività istituzionale. I costi sono riferiti al titolo primo
</t>
        </r>
      </text>
    </comment>
    <comment ref="A39" authorId="0" shapeId="0" xr:uid="{00000000-0006-0000-1B00-000004000000}">
      <text>
        <r>
          <rPr>
            <sz val="9"/>
            <color indexed="81"/>
            <rFont val="Tahoma"/>
            <family val="2"/>
          </rPr>
          <t xml:space="preserve">è la misurazione qualitativa della nostro risultato 
</t>
        </r>
      </text>
    </comment>
    <comment ref="K58" authorId="0" shapeId="0" xr:uid="{00000000-0006-0000-1B00-000005000000}">
      <text>
        <r>
          <rPr>
            <sz val="9"/>
            <color indexed="81"/>
            <rFont val="Tahoma"/>
            <family val="2"/>
          </rPr>
          <t xml:space="preserve">
è alternativo alle ore</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1" authorId="0" shapeId="0" xr:uid="{00000000-0006-0000-1E00-000001000000}">
      <text>
        <r>
          <rPr>
            <sz val="9"/>
            <color indexed="81"/>
            <rFont val="Tahoma"/>
            <family val="2"/>
          </rPr>
          <t xml:space="preserve">
cosa produco
</t>
        </r>
        <r>
          <rPr>
            <b/>
            <sz val="9"/>
            <color indexed="81"/>
            <rFont val="Tahoma"/>
            <family val="2"/>
          </rPr>
          <t>campo obbligatorio</t>
        </r>
      </text>
    </comment>
    <comment ref="K78" authorId="0" shapeId="0" xr:uid="{00000000-0006-0000-1E00-000002000000}">
      <text>
        <r>
          <rPr>
            <sz val="9"/>
            <color indexed="81"/>
            <rFont val="Tahoma"/>
            <family val="2"/>
          </rPr>
          <t xml:space="preserve">
è alternativo alle ore</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0" authorId="0" shapeId="0" xr:uid="{00000000-0006-0000-2100-000001000000}">
      <text>
        <r>
          <rPr>
            <sz val="9"/>
            <color indexed="81"/>
            <rFont val="Tahoma"/>
            <family val="2"/>
          </rPr>
          <t xml:space="preserve">
cosa produco
</t>
        </r>
        <r>
          <rPr>
            <b/>
            <sz val="9"/>
            <color indexed="81"/>
            <rFont val="Tahoma"/>
            <family val="2"/>
          </rPr>
          <t>campo obbligatorio</t>
        </r>
      </text>
    </comment>
    <comment ref="K71" authorId="0" shapeId="0" xr:uid="{00000000-0006-0000-2100-000002000000}">
      <text>
        <r>
          <rPr>
            <sz val="9"/>
            <color indexed="81"/>
            <rFont val="Tahoma"/>
            <family val="2"/>
          </rPr>
          <t xml:space="preserve">
è alternativo alle ore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0" authorId="0" shapeId="0" xr:uid="{00000000-0006-0000-0700-000001000000}">
      <text>
        <r>
          <rPr>
            <sz val="9"/>
            <color indexed="81"/>
            <rFont val="Tahoma"/>
            <family val="2"/>
          </rPr>
          <t xml:space="preserve">
cosa produco
</t>
        </r>
        <r>
          <rPr>
            <b/>
            <sz val="9"/>
            <color indexed="81"/>
            <rFont val="Tahoma"/>
            <family val="2"/>
          </rPr>
          <t>campo obbligatorio</t>
        </r>
      </text>
    </comment>
    <comment ref="K69" authorId="0" shapeId="0" xr:uid="{00000000-0006-0000-0700-000002000000}">
      <text>
        <r>
          <rPr>
            <sz val="9"/>
            <color indexed="81"/>
            <rFont val="Tahoma"/>
            <family val="2"/>
          </rPr>
          <t xml:space="preserve">
è alternativo alle ore</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2" authorId="0" shapeId="0" xr:uid="{00000000-0006-0000-2200-000001000000}">
      <text>
        <r>
          <rPr>
            <sz val="9"/>
            <color indexed="81"/>
            <rFont val="Tahoma"/>
            <family val="2"/>
          </rPr>
          <t xml:space="preserve">
cosa produco
</t>
        </r>
        <r>
          <rPr>
            <b/>
            <sz val="9"/>
            <color indexed="81"/>
            <rFont val="Tahoma"/>
            <family val="2"/>
          </rPr>
          <t>campo obbligatorio</t>
        </r>
      </text>
    </comment>
    <comment ref="A35" authorId="0" shapeId="0" xr:uid="{00000000-0006-0000-2200-000002000000}">
      <text>
        <r>
          <rPr>
            <sz val="9"/>
            <color indexed="81"/>
            <rFont val="Tahoma"/>
            <family val="2"/>
          </rPr>
          <t>indici non strettamente necessari se non si richiama nella finalità il miglioramento temporale</t>
        </r>
      </text>
    </comment>
    <comment ref="A39" authorId="0" shapeId="0" xr:uid="{00000000-0006-0000-2200-000003000000}">
      <text>
        <r>
          <rPr>
            <sz val="9"/>
            <color indexed="81"/>
            <rFont val="Tahoma"/>
            <family val="2"/>
          </rPr>
          <t xml:space="preserve">
costituiscono costo dell' obiettivo i costi diretti a produrlo non già conteggiati nell'attività istituzionale. I costi sono riferiti al titolo primo
</t>
        </r>
      </text>
    </comment>
    <comment ref="A41" authorId="0" shapeId="0" xr:uid="{00000000-0006-0000-2200-000004000000}">
      <text>
        <r>
          <rPr>
            <sz val="9"/>
            <color indexed="81"/>
            <rFont val="Tahoma"/>
            <family val="2"/>
          </rPr>
          <t xml:space="preserve">è la misurazione qualitativa della nostro risultato 
</t>
        </r>
      </text>
    </comment>
    <comment ref="K63" authorId="0" shapeId="0" xr:uid="{00000000-0006-0000-2200-000005000000}">
      <text>
        <r>
          <rPr>
            <sz val="9"/>
            <color indexed="81"/>
            <rFont val="Tahoma"/>
            <family val="2"/>
          </rPr>
          <t xml:space="preserve">
è alternativo alle ore</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2" authorId="0" shapeId="0" xr:uid="{00000000-0006-0000-2300-000001000000}">
      <text>
        <r>
          <rPr>
            <sz val="9"/>
            <color indexed="81"/>
            <rFont val="Tahoma"/>
            <family val="2"/>
          </rPr>
          <t xml:space="preserve">
cosa produco
</t>
        </r>
        <r>
          <rPr>
            <b/>
            <sz val="9"/>
            <color indexed="81"/>
            <rFont val="Tahoma"/>
            <family val="2"/>
          </rPr>
          <t>campo obbligatorio</t>
        </r>
      </text>
    </comment>
    <comment ref="A35" authorId="0" shapeId="0" xr:uid="{00000000-0006-0000-2300-000002000000}">
      <text>
        <r>
          <rPr>
            <sz val="9"/>
            <color indexed="81"/>
            <rFont val="Tahoma"/>
            <family val="2"/>
          </rPr>
          <t>indici non strettamente necessari se non si richiama nella finalità il miglioramento temporale</t>
        </r>
      </text>
    </comment>
    <comment ref="A39" authorId="0" shapeId="0" xr:uid="{00000000-0006-0000-2300-000003000000}">
      <text>
        <r>
          <rPr>
            <sz val="9"/>
            <color indexed="81"/>
            <rFont val="Tahoma"/>
            <family val="2"/>
          </rPr>
          <t xml:space="preserve">
costituiscono costo dell' obiettivo i costi diretti a produrlo non già conteggiati nell'attività istituzionale. I costi sono riferiti al titolo primo
</t>
        </r>
      </text>
    </comment>
    <comment ref="A41" authorId="0" shapeId="0" xr:uid="{00000000-0006-0000-2300-000004000000}">
      <text>
        <r>
          <rPr>
            <sz val="9"/>
            <color indexed="81"/>
            <rFont val="Tahoma"/>
            <family val="2"/>
          </rPr>
          <t xml:space="preserve">è la misurazione qualitativa della nostro risultato 
</t>
        </r>
      </text>
    </comment>
    <comment ref="K63" authorId="0" shapeId="0" xr:uid="{00000000-0006-0000-2300-000005000000}">
      <text>
        <r>
          <rPr>
            <sz val="9"/>
            <color indexed="81"/>
            <rFont val="Tahoma"/>
            <family val="2"/>
          </rPr>
          <t xml:space="preserve">
è alternativo alle ore</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1" authorId="0" shapeId="0" xr:uid="{00000000-0006-0000-2400-000001000000}">
      <text>
        <r>
          <rPr>
            <sz val="9"/>
            <color indexed="81"/>
            <rFont val="Tahoma"/>
            <family val="2"/>
          </rPr>
          <t xml:space="preserve">
cosa produco
</t>
        </r>
        <r>
          <rPr>
            <b/>
            <sz val="9"/>
            <color indexed="81"/>
            <rFont val="Tahoma"/>
            <family val="2"/>
          </rPr>
          <t>campo obbligatorio</t>
        </r>
      </text>
    </comment>
    <comment ref="A33" authorId="0" shapeId="0" xr:uid="{00000000-0006-0000-2400-000002000000}">
      <text>
        <r>
          <rPr>
            <sz val="9"/>
            <color indexed="81"/>
            <rFont val="Tahoma"/>
            <family val="2"/>
          </rPr>
          <t>indici non strettamente necessari se non si richiama nella finalità il miglioramento temporale</t>
        </r>
      </text>
    </comment>
    <comment ref="A35" authorId="0" shapeId="0" xr:uid="{00000000-0006-0000-2400-000003000000}">
      <text>
        <r>
          <rPr>
            <sz val="9"/>
            <color indexed="81"/>
            <rFont val="Tahoma"/>
            <family val="2"/>
          </rPr>
          <t xml:space="preserve">
costituiscono costo dell' obiettivo i costi diretti a produrlo non già conteggiati nell'attività istituzionale. I costi sono riferiti al titolo primo
</t>
        </r>
      </text>
    </comment>
    <comment ref="A37" authorId="0" shapeId="0" xr:uid="{00000000-0006-0000-2400-000004000000}">
      <text>
        <r>
          <rPr>
            <sz val="9"/>
            <color indexed="81"/>
            <rFont val="Tahoma"/>
            <family val="2"/>
          </rPr>
          <t xml:space="preserve">è la misurazione qualitativa della nostro risultato 
</t>
        </r>
      </text>
    </comment>
    <comment ref="K56" authorId="0" shapeId="0" xr:uid="{00000000-0006-0000-2400-000005000000}">
      <text>
        <r>
          <rPr>
            <sz val="9"/>
            <color indexed="81"/>
            <rFont val="Tahoma"/>
            <family val="2"/>
          </rPr>
          <t xml:space="preserve">
è alternativo alle ore</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0" authorId="0" shapeId="0" xr:uid="{00000000-0006-0000-2700-000001000000}">
      <text>
        <r>
          <rPr>
            <sz val="9"/>
            <color indexed="81"/>
            <rFont val="Tahoma"/>
            <family val="2"/>
          </rPr>
          <t xml:space="preserve">
cosa produco
</t>
        </r>
        <r>
          <rPr>
            <b/>
            <sz val="9"/>
            <color indexed="81"/>
            <rFont val="Tahoma"/>
            <family val="2"/>
          </rPr>
          <t>campo obbligatorio</t>
        </r>
      </text>
    </comment>
    <comment ref="A32" authorId="0" shapeId="0" xr:uid="{00000000-0006-0000-2700-000002000000}">
      <text>
        <r>
          <rPr>
            <sz val="9"/>
            <color indexed="81"/>
            <rFont val="Tahoma"/>
            <family val="2"/>
          </rPr>
          <t>indici non strettamente necessari se non si richiama nella finalità il miglioramento temporale</t>
        </r>
      </text>
    </comment>
    <comment ref="A34" authorId="0" shapeId="0" xr:uid="{00000000-0006-0000-2700-000003000000}">
      <text>
        <r>
          <rPr>
            <sz val="9"/>
            <color indexed="81"/>
            <rFont val="Tahoma"/>
            <family val="2"/>
          </rPr>
          <t xml:space="preserve">
costituiscono costo dell' obiettivo i costi diretti a produrlo non già conteggiati nell'attività istituzionale. I costi sono riferiti al titolo primo
</t>
        </r>
      </text>
    </comment>
    <comment ref="A36" authorId="0" shapeId="0" xr:uid="{00000000-0006-0000-2700-000004000000}">
      <text>
        <r>
          <rPr>
            <sz val="9"/>
            <color indexed="81"/>
            <rFont val="Tahoma"/>
            <family val="2"/>
          </rPr>
          <t xml:space="preserve">è la misurazione qualitativa della nostro risultato 
</t>
        </r>
      </text>
    </comment>
    <comment ref="K55" authorId="0" shapeId="0" xr:uid="{00000000-0006-0000-2700-000005000000}">
      <text>
        <r>
          <rPr>
            <sz val="9"/>
            <color indexed="81"/>
            <rFont val="Tahoma"/>
            <family val="2"/>
          </rPr>
          <t xml:space="preserve">
è alternativo alle ore</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26" authorId="0" shapeId="0" xr:uid="{00000000-0006-0000-2800-000001000000}">
      <text>
        <r>
          <rPr>
            <sz val="9"/>
            <color indexed="81"/>
            <rFont val="Tahoma"/>
            <family val="2"/>
          </rPr>
          <t xml:space="preserve">
cosa produco
</t>
        </r>
        <r>
          <rPr>
            <b/>
            <sz val="9"/>
            <color indexed="81"/>
            <rFont val="Tahoma"/>
            <family val="2"/>
          </rPr>
          <t>campo obbligatorio</t>
        </r>
      </text>
    </comment>
    <comment ref="K52" authorId="0" shapeId="0" xr:uid="{00000000-0006-0000-2800-000002000000}">
      <text>
        <r>
          <rPr>
            <sz val="9"/>
            <color indexed="81"/>
            <rFont val="Tahoma"/>
            <family val="2"/>
          </rPr>
          <t xml:space="preserve">
è alternativo alle ore</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26" authorId="0" shapeId="0" xr:uid="{00000000-0006-0000-2900-000001000000}">
      <text>
        <r>
          <rPr>
            <sz val="9"/>
            <color indexed="81"/>
            <rFont val="Tahoma"/>
            <family val="2"/>
          </rPr>
          <t xml:space="preserve">
cosa produco
</t>
        </r>
        <r>
          <rPr>
            <b/>
            <sz val="9"/>
            <color indexed="81"/>
            <rFont val="Tahoma"/>
            <family val="2"/>
          </rPr>
          <t>campo obbligatorio</t>
        </r>
      </text>
    </comment>
    <comment ref="K47" authorId="0" shapeId="0" xr:uid="{00000000-0006-0000-2900-000002000000}">
      <text>
        <r>
          <rPr>
            <sz val="9"/>
            <color indexed="81"/>
            <rFont val="Tahoma"/>
            <family val="2"/>
          </rPr>
          <t xml:space="preserve">
è alternativo alle ore</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0" authorId="0" shapeId="0" xr:uid="{00000000-0006-0000-2A00-000001000000}">
      <text>
        <r>
          <rPr>
            <sz val="9"/>
            <color indexed="81"/>
            <rFont val="Tahoma"/>
            <family val="2"/>
          </rPr>
          <t xml:space="preserve">
cosa produco
</t>
        </r>
        <r>
          <rPr>
            <b/>
            <sz val="9"/>
            <color indexed="81"/>
            <rFont val="Tahoma"/>
            <family val="2"/>
          </rPr>
          <t>campo obbligatorio</t>
        </r>
      </text>
    </comment>
    <comment ref="A32" authorId="0" shapeId="0" xr:uid="{00000000-0006-0000-2A00-000002000000}">
      <text>
        <r>
          <rPr>
            <sz val="9"/>
            <color indexed="81"/>
            <rFont val="Tahoma"/>
            <family val="2"/>
          </rPr>
          <t>indici non strettamente necessari se non si richiama nella finalità il miglioramento temporale</t>
        </r>
      </text>
    </comment>
    <comment ref="A34" authorId="0" shapeId="0" xr:uid="{00000000-0006-0000-2A00-000003000000}">
      <text>
        <r>
          <rPr>
            <sz val="9"/>
            <color indexed="81"/>
            <rFont val="Tahoma"/>
            <family val="2"/>
          </rPr>
          <t xml:space="preserve">
costituiscono costo dell' obiettivo i costi diretti a produrlo non già conteggiati nell'attività istituzionale. I costi sono riferiti al titolo primo
</t>
        </r>
      </text>
    </comment>
    <comment ref="A36" authorId="0" shapeId="0" xr:uid="{00000000-0006-0000-2A00-000004000000}">
      <text>
        <r>
          <rPr>
            <sz val="9"/>
            <color indexed="81"/>
            <rFont val="Tahoma"/>
            <family val="2"/>
          </rPr>
          <t xml:space="preserve">è la misurazione qualitativa della nostro risultato 
</t>
        </r>
      </text>
    </comment>
    <comment ref="K55" authorId="0" shapeId="0" xr:uid="{00000000-0006-0000-2A00-000005000000}">
      <text>
        <r>
          <rPr>
            <sz val="9"/>
            <color indexed="81"/>
            <rFont val="Tahoma"/>
            <family val="2"/>
          </rPr>
          <t xml:space="preserve">
è alternativo alle ore</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0" authorId="0" shapeId="0" xr:uid="{00000000-0006-0000-2B00-000001000000}">
      <text>
        <r>
          <rPr>
            <sz val="9"/>
            <color indexed="81"/>
            <rFont val="Tahoma"/>
            <family val="2"/>
          </rPr>
          <t xml:space="preserve">
cosa produco
</t>
        </r>
        <r>
          <rPr>
            <b/>
            <sz val="9"/>
            <color indexed="81"/>
            <rFont val="Tahoma"/>
            <family val="2"/>
          </rPr>
          <t>campo obbligatorio</t>
        </r>
      </text>
    </comment>
    <comment ref="A32" authorId="0" shapeId="0" xr:uid="{00000000-0006-0000-2B00-000002000000}">
      <text>
        <r>
          <rPr>
            <sz val="9"/>
            <color indexed="81"/>
            <rFont val="Tahoma"/>
            <family val="2"/>
          </rPr>
          <t>indici non strettamente necessari se non si richiama nella finalità il miglioramento temporale</t>
        </r>
      </text>
    </comment>
    <comment ref="A34" authorId="0" shapeId="0" xr:uid="{00000000-0006-0000-2B00-000003000000}">
      <text>
        <r>
          <rPr>
            <sz val="9"/>
            <color indexed="81"/>
            <rFont val="Tahoma"/>
            <family val="2"/>
          </rPr>
          <t xml:space="preserve">
costituiscono costo dell' obiettivo i costi diretti a produrlo non già conteggiati nell'attività istituzionale. I costi sono riferiti al titolo primo
</t>
        </r>
      </text>
    </comment>
    <comment ref="A36" authorId="0" shapeId="0" xr:uid="{00000000-0006-0000-2B00-000004000000}">
      <text>
        <r>
          <rPr>
            <sz val="9"/>
            <color indexed="81"/>
            <rFont val="Tahoma"/>
            <family val="2"/>
          </rPr>
          <t xml:space="preserve">è la misurazione qualitativa della nostro risultato 
</t>
        </r>
      </text>
    </comment>
    <comment ref="K55" authorId="0" shapeId="0" xr:uid="{00000000-0006-0000-2B00-000005000000}">
      <text>
        <r>
          <rPr>
            <sz val="9"/>
            <color indexed="81"/>
            <rFont val="Tahoma"/>
            <family val="2"/>
          </rPr>
          <t xml:space="preserve">
è alternativo alle ore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26" authorId="0" shapeId="0" xr:uid="{00000000-0006-0000-0800-000001000000}">
      <text>
        <r>
          <rPr>
            <sz val="9"/>
            <color indexed="81"/>
            <rFont val="Tahoma"/>
            <family val="2"/>
          </rPr>
          <t xml:space="preserve">
cosa produco
</t>
        </r>
        <r>
          <rPr>
            <b/>
            <sz val="9"/>
            <color indexed="81"/>
            <rFont val="Tahoma"/>
            <family val="2"/>
          </rPr>
          <t>campo obbligatorio</t>
        </r>
      </text>
    </comment>
    <comment ref="K57" authorId="0" shapeId="0" xr:uid="{00000000-0006-0000-0800-000002000000}">
      <text>
        <r>
          <rPr>
            <sz val="9"/>
            <color indexed="81"/>
            <rFont val="Tahoma"/>
            <family val="2"/>
          </rPr>
          <t xml:space="preserve">
è alternativo alle ore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23" authorId="0" shapeId="0" xr:uid="{00000000-0006-0000-0A00-000001000000}">
      <text>
        <r>
          <rPr>
            <sz val="9"/>
            <color indexed="81"/>
            <rFont val="Tahoma"/>
            <family val="2"/>
          </rPr>
          <t xml:space="preserve">
cosa produco
</t>
        </r>
        <r>
          <rPr>
            <b/>
            <sz val="9"/>
            <color indexed="81"/>
            <rFont val="Tahoma"/>
            <family val="2"/>
          </rPr>
          <t>campo obbligatorio</t>
        </r>
      </text>
    </comment>
    <comment ref="A27" authorId="0" shapeId="0" xr:uid="{00000000-0006-0000-0A00-000002000000}">
      <text>
        <r>
          <rPr>
            <sz val="9"/>
            <color indexed="81"/>
            <rFont val="Tahoma"/>
            <family val="2"/>
          </rPr>
          <t>indici non strettamente necessari se non si richiama nella finalità il miglioramento temporale</t>
        </r>
      </text>
    </comment>
    <comment ref="A30" authorId="0" shapeId="0" xr:uid="{00000000-0006-0000-0A00-000003000000}">
      <text>
        <r>
          <rPr>
            <sz val="9"/>
            <color indexed="81"/>
            <rFont val="Tahoma"/>
            <family val="2"/>
          </rPr>
          <t xml:space="preserve">
costituiscono costo dell' obiettivo i costi diretti a produrlo non già conteggiati nell'attività istituzionale. I costi sono riferiti al titolo primo
</t>
        </r>
      </text>
    </comment>
    <comment ref="A33" authorId="0" shapeId="0" xr:uid="{00000000-0006-0000-0A00-000004000000}">
      <text>
        <r>
          <rPr>
            <sz val="9"/>
            <color indexed="81"/>
            <rFont val="Tahoma"/>
            <family val="2"/>
          </rPr>
          <t xml:space="preserve">è la misurazione qualitativa della nostro risultato 
</t>
        </r>
      </text>
    </comment>
    <comment ref="K61" authorId="0" shapeId="0" xr:uid="{00000000-0006-0000-0A00-000005000000}">
      <text>
        <r>
          <rPr>
            <sz val="9"/>
            <color indexed="81"/>
            <rFont val="Tahoma"/>
            <family val="2"/>
          </rPr>
          <t xml:space="preserve">
è alternativo alle ore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23" authorId="0" shapeId="0" xr:uid="{00000000-0006-0000-0C00-000001000000}">
      <text>
        <r>
          <rPr>
            <sz val="9"/>
            <color indexed="81"/>
            <rFont val="Tahoma"/>
            <family val="2"/>
          </rPr>
          <t xml:space="preserve">
cosa produco
</t>
        </r>
        <r>
          <rPr>
            <b/>
            <sz val="9"/>
            <color indexed="81"/>
            <rFont val="Tahoma"/>
            <family val="2"/>
          </rPr>
          <t>campo obbligatorio</t>
        </r>
      </text>
    </comment>
    <comment ref="A28" authorId="0" shapeId="0" xr:uid="{00000000-0006-0000-0C00-000002000000}">
      <text>
        <r>
          <rPr>
            <sz val="9"/>
            <color indexed="81"/>
            <rFont val="Tahoma"/>
            <family val="2"/>
          </rPr>
          <t>indici non strettamente necessari se non si richiama nella finalità il miglioramento temporale</t>
        </r>
      </text>
    </comment>
    <comment ref="A31" authorId="0" shapeId="0" xr:uid="{00000000-0006-0000-0C00-000003000000}">
      <text>
        <r>
          <rPr>
            <sz val="9"/>
            <color indexed="81"/>
            <rFont val="Tahoma"/>
            <family val="2"/>
          </rPr>
          <t xml:space="preserve">
costituiscono costo dell' obiettivo i costi diretti a produrlo non già conteggiati nell'attività istituzionale. I costi sono riferiti al titolo primo
</t>
        </r>
      </text>
    </comment>
    <comment ref="A34" authorId="0" shapeId="0" xr:uid="{00000000-0006-0000-0C00-000004000000}">
      <text>
        <r>
          <rPr>
            <sz val="9"/>
            <color indexed="81"/>
            <rFont val="Tahoma"/>
            <family val="2"/>
          </rPr>
          <t xml:space="preserve">è la misurazione qualitativa della nostro risultato 
</t>
        </r>
      </text>
    </comment>
    <comment ref="K62" authorId="0" shapeId="0" xr:uid="{00000000-0006-0000-0C00-000005000000}">
      <text>
        <r>
          <rPr>
            <sz val="9"/>
            <color indexed="81"/>
            <rFont val="Tahoma"/>
            <family val="2"/>
          </rPr>
          <t xml:space="preserve">
è alternativo alle ore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2" authorId="0" shapeId="0" xr:uid="{00000000-0006-0000-0F00-000001000000}">
      <text>
        <r>
          <rPr>
            <sz val="9"/>
            <color indexed="81"/>
            <rFont val="Tahoma"/>
            <family val="2"/>
          </rPr>
          <t xml:space="preserve">
cosa produco
</t>
        </r>
        <r>
          <rPr>
            <b/>
            <sz val="9"/>
            <color indexed="81"/>
            <rFont val="Tahoma"/>
            <family val="2"/>
          </rPr>
          <t>campo obbligatorio</t>
        </r>
      </text>
    </comment>
    <comment ref="A35" authorId="0" shapeId="0" xr:uid="{00000000-0006-0000-0F00-000002000000}">
      <text>
        <r>
          <rPr>
            <sz val="9"/>
            <color indexed="81"/>
            <rFont val="Tahoma"/>
            <family val="2"/>
          </rPr>
          <t>indici non strettamente necessari se non si richiama nella finalità il miglioramento temporale</t>
        </r>
      </text>
    </comment>
    <comment ref="A39" authorId="0" shapeId="0" xr:uid="{00000000-0006-0000-0F00-000003000000}">
      <text>
        <r>
          <rPr>
            <sz val="9"/>
            <color indexed="81"/>
            <rFont val="Tahoma"/>
            <family val="2"/>
          </rPr>
          <t xml:space="preserve">
costituiscono costo dell' obiettivo i costi diretti a produrlo non già conteggiati nell'attività istituzionale. I costi sono riferiti al titolo primo
</t>
        </r>
      </text>
    </comment>
    <comment ref="A41" authorId="0" shapeId="0" xr:uid="{00000000-0006-0000-0F00-000004000000}">
      <text>
        <r>
          <rPr>
            <sz val="9"/>
            <color indexed="81"/>
            <rFont val="Tahoma"/>
            <family val="2"/>
          </rPr>
          <t xml:space="preserve">è la misurazione qualitativa della nostro risultato 
</t>
        </r>
      </text>
    </comment>
    <comment ref="K58" authorId="0" shapeId="0" xr:uid="{00000000-0006-0000-0F00-000005000000}">
      <text>
        <r>
          <rPr>
            <sz val="9"/>
            <color indexed="81"/>
            <rFont val="Tahoma"/>
            <family val="2"/>
          </rPr>
          <t xml:space="preserve">
è alternativo alle ore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2" authorId="0" shapeId="0" xr:uid="{00000000-0006-0000-1000-000001000000}">
      <text>
        <r>
          <rPr>
            <sz val="9"/>
            <color indexed="81"/>
            <rFont val="Tahoma"/>
            <family val="2"/>
          </rPr>
          <t xml:space="preserve">
cosa produco
</t>
        </r>
        <r>
          <rPr>
            <b/>
            <sz val="9"/>
            <color indexed="81"/>
            <rFont val="Tahoma"/>
            <family val="2"/>
          </rPr>
          <t>campo obbligatorio</t>
        </r>
      </text>
    </comment>
    <comment ref="A35" authorId="0" shapeId="0" xr:uid="{00000000-0006-0000-1000-000002000000}">
      <text>
        <r>
          <rPr>
            <sz val="9"/>
            <color indexed="81"/>
            <rFont val="Tahoma"/>
            <family val="2"/>
          </rPr>
          <t>indici non strettamente necessari se non si richiama nella finalità il miglioramento temporale</t>
        </r>
      </text>
    </comment>
    <comment ref="A39" authorId="0" shapeId="0" xr:uid="{00000000-0006-0000-1000-000003000000}">
      <text>
        <r>
          <rPr>
            <sz val="9"/>
            <color indexed="81"/>
            <rFont val="Tahoma"/>
            <family val="2"/>
          </rPr>
          <t xml:space="preserve">
costituiscono costo dell' obiettivo i costi diretti a produrlo non già conteggiati nell'attività istituzionale. I costi sono riferiti al titolo primo
</t>
        </r>
      </text>
    </comment>
    <comment ref="A41" authorId="0" shapeId="0" xr:uid="{00000000-0006-0000-1000-000004000000}">
      <text>
        <r>
          <rPr>
            <sz val="9"/>
            <color indexed="81"/>
            <rFont val="Tahoma"/>
            <family val="2"/>
          </rPr>
          <t xml:space="preserve">è la misurazione qualitativa della nostro risultato 
</t>
        </r>
      </text>
    </comment>
    <comment ref="K63" authorId="0" shapeId="0" xr:uid="{00000000-0006-0000-1000-000005000000}">
      <text>
        <r>
          <rPr>
            <sz val="9"/>
            <color indexed="81"/>
            <rFont val="Tahoma"/>
            <family val="2"/>
          </rPr>
          <t xml:space="preserve">
è alternativo alle ore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2" authorId="0" shapeId="0" xr:uid="{00000000-0006-0000-1100-000001000000}">
      <text>
        <r>
          <rPr>
            <sz val="9"/>
            <color indexed="81"/>
            <rFont val="Tahoma"/>
            <family val="2"/>
          </rPr>
          <t xml:space="preserve">
cosa produco
</t>
        </r>
        <r>
          <rPr>
            <b/>
            <sz val="9"/>
            <color indexed="81"/>
            <rFont val="Tahoma"/>
            <family val="2"/>
          </rPr>
          <t>campo obbligatorio</t>
        </r>
      </text>
    </comment>
    <comment ref="A35" authorId="0" shapeId="0" xr:uid="{00000000-0006-0000-1100-000002000000}">
      <text>
        <r>
          <rPr>
            <sz val="9"/>
            <color indexed="81"/>
            <rFont val="Tahoma"/>
            <family val="2"/>
          </rPr>
          <t>indici non strettamente necessari se non si richiama nella finalità il miglioramento temporale</t>
        </r>
      </text>
    </comment>
    <comment ref="A39" authorId="0" shapeId="0" xr:uid="{00000000-0006-0000-1100-000003000000}">
      <text>
        <r>
          <rPr>
            <sz val="9"/>
            <color indexed="81"/>
            <rFont val="Tahoma"/>
            <family val="2"/>
          </rPr>
          <t xml:space="preserve">
costituiscono costo dell' obiettivo i costi diretti a produrlo non già conteggiati nell'attività istituzionale. I costi sono riferiti al titolo primo
</t>
        </r>
      </text>
    </comment>
    <comment ref="A41" authorId="0" shapeId="0" xr:uid="{00000000-0006-0000-1100-000004000000}">
      <text>
        <r>
          <rPr>
            <sz val="9"/>
            <color indexed="81"/>
            <rFont val="Tahoma"/>
            <family val="2"/>
          </rPr>
          <t xml:space="preserve">è la misurazione qualitativa della nostro risultato 
</t>
        </r>
      </text>
    </comment>
    <comment ref="K63" authorId="0" shapeId="0" xr:uid="{00000000-0006-0000-1100-000005000000}">
      <text>
        <r>
          <rPr>
            <sz val="9"/>
            <color indexed="81"/>
            <rFont val="Tahoma"/>
            <family val="2"/>
          </rPr>
          <t xml:space="preserve">
è alternativo alle ore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2" authorId="0" shapeId="0" xr:uid="{00000000-0006-0000-1200-000001000000}">
      <text>
        <r>
          <rPr>
            <sz val="9"/>
            <color indexed="81"/>
            <rFont val="Tahoma"/>
            <family val="2"/>
          </rPr>
          <t xml:space="preserve">
cosa produco
</t>
        </r>
        <r>
          <rPr>
            <b/>
            <sz val="9"/>
            <color indexed="81"/>
            <rFont val="Tahoma"/>
            <family val="2"/>
          </rPr>
          <t>campo obbligatorio</t>
        </r>
      </text>
    </comment>
    <comment ref="A35" authorId="0" shapeId="0" xr:uid="{00000000-0006-0000-1200-000002000000}">
      <text>
        <r>
          <rPr>
            <sz val="9"/>
            <color indexed="81"/>
            <rFont val="Tahoma"/>
            <family val="2"/>
          </rPr>
          <t>indici non strettamente necessari se non si richiama nella finalità il miglioramento temporale</t>
        </r>
      </text>
    </comment>
    <comment ref="A39" authorId="0" shapeId="0" xr:uid="{00000000-0006-0000-1200-000003000000}">
      <text>
        <r>
          <rPr>
            <sz val="9"/>
            <color indexed="81"/>
            <rFont val="Tahoma"/>
            <family val="2"/>
          </rPr>
          <t xml:space="preserve">
costituiscono costo dell' obiettivo i costi diretti a produrlo non già conteggiati nell'attività istituzionale. I costi sono riferiti al titolo primo
</t>
        </r>
      </text>
    </comment>
    <comment ref="A41" authorId="0" shapeId="0" xr:uid="{00000000-0006-0000-1200-000004000000}">
      <text>
        <r>
          <rPr>
            <sz val="9"/>
            <color indexed="81"/>
            <rFont val="Tahoma"/>
            <family val="2"/>
          </rPr>
          <t xml:space="preserve">è la misurazione qualitativa della nostro risultato 
</t>
        </r>
      </text>
    </comment>
    <comment ref="K63" authorId="0" shapeId="0" xr:uid="{00000000-0006-0000-1200-000005000000}">
      <text>
        <r>
          <rPr>
            <sz val="9"/>
            <color indexed="81"/>
            <rFont val="Tahoma"/>
            <family val="2"/>
          </rPr>
          <t xml:space="preserve">
è alternativo alle ore</t>
        </r>
      </text>
    </comment>
  </commentList>
</comments>
</file>

<file path=xl/sharedStrings.xml><?xml version="1.0" encoding="utf-8"?>
<sst xmlns="http://schemas.openxmlformats.org/spreadsheetml/2006/main" count="3963" uniqueCount="1013">
  <si>
    <t>Descrizione delle fasi di attuazione</t>
  </si>
  <si>
    <t>SERVIZI ISTITUZIONALI, GENERALI E DI GESTIONE</t>
  </si>
  <si>
    <t>ORDINE PUBBLICO E SICUREZZA</t>
  </si>
  <si>
    <t>ISTRUZIONE E DIRITTO ALLO STUDIO</t>
  </si>
  <si>
    <t>TUTELA E VALORIZZAZIONE DEI BENI E DELLE ATTIVITÀ CULTURALI</t>
  </si>
  <si>
    <t>POLITICHE GIOVANILI, SPORT E TEMPO LIBERO</t>
  </si>
  <si>
    <t>ASSETTO DEL TERRITORIO ED EDILIZIA ABITATIVA</t>
  </si>
  <si>
    <t>SVILUPPO SOSTENIBILE E TUTELA DEL TERRITORIO E DELL'AMBIENTE</t>
  </si>
  <si>
    <t>TRASPORTI E DIRITTO ALLA MOBILITÀ</t>
  </si>
  <si>
    <t>DIRITTI SOCIALI, POLITICHE SOCIALI E FAMIGLIA</t>
  </si>
  <si>
    <t>SVILUPPO ECONOMICO E COMPETITIVITÀ</t>
  </si>
  <si>
    <t>POLITICHE PER IL LAVORO E LA FORMAZIONE PROFESSIONALE</t>
  </si>
  <si>
    <t>AGRICOLTURA, POLITICHE AGROALIMENTARI E PESCA</t>
  </si>
  <si>
    <t>RELAZIONI INTERNAZIONALI</t>
  </si>
  <si>
    <t>Organi istituzionali</t>
  </si>
  <si>
    <t>Segreteria  Generale</t>
  </si>
  <si>
    <t>Gestione economica, finanziaria, programmazione e provveditorato</t>
  </si>
  <si>
    <t>Gestione delle entrate tributarie e servizi fiscali</t>
  </si>
  <si>
    <t>Gestione dei beni demaniali e patrimoniali</t>
  </si>
  <si>
    <t>Ufficio tecnico</t>
  </si>
  <si>
    <t>Elezioni e consultazioni popolari - Anagrafe e stato civile</t>
  </si>
  <si>
    <t>Statistica e sistemi informativi</t>
  </si>
  <si>
    <t>Altri servizi generali</t>
  </si>
  <si>
    <t>Polizia locale e amministrativa</t>
  </si>
  <si>
    <t>Sistema integrato di sicurezza urbana</t>
  </si>
  <si>
    <t>Istruzione prescolastica</t>
  </si>
  <si>
    <t>Altri ordini di istruzione non universitaria</t>
  </si>
  <si>
    <t>Istruzione universitaria</t>
  </si>
  <si>
    <t>Servizi ausiliari all’istruzione</t>
  </si>
  <si>
    <t>Valorizzazione dei beni di interesse storico</t>
  </si>
  <si>
    <t>Attività culturali e interventi diversi nel settore culturale</t>
  </si>
  <si>
    <t>Sport e tempo libero</t>
  </si>
  <si>
    <t>Giovani</t>
  </si>
  <si>
    <t>Urbanistica e assetto del territorio</t>
  </si>
  <si>
    <t>Edilizia residenziale pubblica e locale e piani di edilizia economico-popolare</t>
  </si>
  <si>
    <t>Difesa del suolo</t>
  </si>
  <si>
    <t>Tutela, valorizzazione e recupero ambientale</t>
  </si>
  <si>
    <t>Rifiuti</t>
  </si>
  <si>
    <t>Servizio idrico integrato</t>
  </si>
  <si>
    <t>Sviluppo sostenibile territorio montano piccoli Comuni</t>
  </si>
  <si>
    <t>Qualità dell'aria e riduzione dell'inquinamento</t>
  </si>
  <si>
    <t>Trasporto pubblico locale</t>
  </si>
  <si>
    <t>Viabilità e infrastrutture stradali</t>
  </si>
  <si>
    <t>Interventi per l'infanzia e i minori e per asili nido</t>
  </si>
  <si>
    <t>Interventi per la disabilità</t>
  </si>
  <si>
    <t>Interventi per gli anziani</t>
  </si>
  <si>
    <t>Interventi per soggetti a rischio di esclusione sociale</t>
  </si>
  <si>
    <t>Interventi per il diritto alla casa</t>
  </si>
  <si>
    <t>Programmazione e governo della rete dei servizi sociosanitari e sociali</t>
  </si>
  <si>
    <t>Cooperazione e associazionismo</t>
  </si>
  <si>
    <t>Servizio necroscopico e cimiteriale</t>
  </si>
  <si>
    <t>Commercio - reti distributive - tutela dei consumatori</t>
  </si>
  <si>
    <t>Reti e altri servizi di pubblica utilità</t>
  </si>
  <si>
    <t>Servizi per lo sviluppo del mercato del lavoro</t>
  </si>
  <si>
    <t>Sviluppo del settore agricolo e del sistema agroalimentare</t>
  </si>
  <si>
    <t>Relazioni internazionali e Cooperazione allo sviluppo</t>
  </si>
  <si>
    <t>Programma</t>
  </si>
  <si>
    <t>Missione</t>
  </si>
  <si>
    <t>Descrizione programma</t>
  </si>
  <si>
    <t>Spesa programma/abitanti al 31/12</t>
  </si>
  <si>
    <t>Spesa per abitante</t>
  </si>
  <si>
    <t>Formula</t>
  </si>
  <si>
    <t>Capacità di riscossione</t>
  </si>
  <si>
    <t>% copertura costi di gestione del patrimonio comunale</t>
  </si>
  <si>
    <t>Proventi totali derivanti dall'utilizzo del patrimonio/Spesa programma</t>
  </si>
  <si>
    <t xml:space="preserve">Oneri urbanizzazione accertati </t>
  </si>
  <si>
    <t>n. pratiche gestite</t>
  </si>
  <si>
    <t>Spesa media per atto</t>
  </si>
  <si>
    <t>Spesa del Programma/ somma di C.I., variazioni anagrafiche, …</t>
  </si>
  <si>
    <t>Spesa del Programma/ n. postazioni hardware</t>
  </si>
  <si>
    <t>Spesa media per postazione</t>
  </si>
  <si>
    <t>Spesa complessiva del contenzioso</t>
  </si>
  <si>
    <t>Importo capitoli contenziosi</t>
  </si>
  <si>
    <t>n. sanzioni</t>
  </si>
  <si>
    <t>n. sanzioni emesse</t>
  </si>
  <si>
    <t>n. ore servizio esterno/ore complessive di servizio anno</t>
  </si>
  <si>
    <t>Presidio del territorio</t>
  </si>
  <si>
    <t>n. indagini di p.g.</t>
  </si>
  <si>
    <t>n. indagini di polizia giudiziaria</t>
  </si>
  <si>
    <t>Spesa media per utente</t>
  </si>
  <si>
    <t>Spesa del programma/utenti</t>
  </si>
  <si>
    <t>Spesa media per alunno</t>
  </si>
  <si>
    <t>Spesa del programma/n. totale alunni (primaria + secondaria)</t>
  </si>
  <si>
    <t>Spesa media per pasto</t>
  </si>
  <si>
    <t>Spesa della refezione/n. pasti erogati</t>
  </si>
  <si>
    <t>Spesa media per alunno trasportato</t>
  </si>
  <si>
    <t>Spesa trasporto scolastico/n. alunni iscritti al servizio</t>
  </si>
  <si>
    <t xml:space="preserve"> Spesa media mq verde pubblico </t>
  </si>
  <si>
    <t>Importo spesa per verde pubblico/mq verde</t>
  </si>
  <si>
    <t xml:space="preserve"> % raccolta differenziata</t>
  </si>
  <si>
    <t>Q.li raccolta differenziata/quintali totali raccolta rifiuti</t>
  </si>
  <si>
    <t>Spesa media a punto luce</t>
  </si>
  <si>
    <t>Spesa per illuminazione/n. punti di luce totali</t>
  </si>
  <si>
    <t>Spesa per gestione strade/Km strade (escluse strade bianche)</t>
  </si>
  <si>
    <t>Spesa media per gestione strade a KM</t>
  </si>
  <si>
    <t>Spesa media per minore</t>
  </si>
  <si>
    <t>Spesa per interventi minori/n. minori in carico</t>
  </si>
  <si>
    <t>Spesa media per disabile</t>
  </si>
  <si>
    <t>Spesa media per anziani</t>
  </si>
  <si>
    <t>Spesa per interventi disabili/n. disabili in carico</t>
  </si>
  <si>
    <t>Spesa per interventi anziani/n. anziani in carico</t>
  </si>
  <si>
    <t>Spesa del programma/n. utenti</t>
  </si>
  <si>
    <t>Tasso di copertura</t>
  </si>
  <si>
    <t>Proventi totali cimitero/spesa del programma</t>
  </si>
  <si>
    <t>VALORE ATTESO ANNO CORRENTE</t>
  </si>
  <si>
    <t>VALORE RAGGIUNTO ANNO CORRENTE</t>
  </si>
  <si>
    <t>Indicatori</t>
  </si>
  <si>
    <t>Spesa per alloggio</t>
  </si>
  <si>
    <t>Spesa del programma/n.alloggi ERP</t>
  </si>
  <si>
    <t>Valore medio contributo</t>
  </si>
  <si>
    <t>Spesa del programma/n.contributi</t>
  </si>
  <si>
    <t>Riscosso/accertato entrate proprie</t>
  </si>
  <si>
    <t xml:space="preserve">ANNO </t>
  </si>
  <si>
    <t>CARATTERISTICHE DELL'ENTE</t>
  </si>
  <si>
    <t>Popolazione</t>
  </si>
  <si>
    <t>Descrizione</t>
  </si>
  <si>
    <t>Popolazione residente al 31/12</t>
  </si>
  <si>
    <t>di cui popolazione straniera</t>
  </si>
  <si>
    <t>nati nell'anno</t>
  </si>
  <si>
    <t>deceduti nell'anno</t>
  </si>
  <si>
    <t>immigrati</t>
  </si>
  <si>
    <t>emigrati</t>
  </si>
  <si>
    <t>Popolazione per fasce d'età ISTAT</t>
  </si>
  <si>
    <t>Popolazione in età prescolare</t>
  </si>
  <si>
    <t>0-6 anni</t>
  </si>
  <si>
    <t>Popolazione in età scuola dell'obbligo</t>
  </si>
  <si>
    <t>7-14 anni</t>
  </si>
  <si>
    <t>Popolazione in forza lavoro</t>
  </si>
  <si>
    <t>15-29 anni</t>
  </si>
  <si>
    <t>Popolazione in età adulta</t>
  </si>
  <si>
    <t>30-65 anni</t>
  </si>
  <si>
    <t>Popolazione in età senile</t>
  </si>
  <si>
    <t>oltre 65 anni</t>
  </si>
  <si>
    <t>Popolazione per fasce d'età Stakeholders</t>
  </si>
  <si>
    <t>Prima infanzia</t>
  </si>
  <si>
    <t>0-3 anni</t>
  </si>
  <si>
    <t>Utenza scolastica</t>
  </si>
  <si>
    <t>4-13 anni</t>
  </si>
  <si>
    <t>Minori</t>
  </si>
  <si>
    <t>0-18 anni</t>
  </si>
  <si>
    <t>15-25 anni</t>
  </si>
  <si>
    <t>Popolazione massima insediabile (da strumento urbanistico vigente)</t>
  </si>
  <si>
    <t>Territorio</t>
  </si>
  <si>
    <t>Superficie in Kmq</t>
  </si>
  <si>
    <t>Frazioni</t>
  </si>
  <si>
    <t>Risorse idriche</t>
  </si>
  <si>
    <t>Laghi</t>
  </si>
  <si>
    <t>Fiumi</t>
  </si>
  <si>
    <t>Viabilità</t>
  </si>
  <si>
    <t>Strade</t>
  </si>
  <si>
    <t>Statali</t>
  </si>
  <si>
    <t>Km</t>
  </si>
  <si>
    <t>Provinciali</t>
  </si>
  <si>
    <t>Comunali</t>
  </si>
  <si>
    <t>Vicinali</t>
  </si>
  <si>
    <t>Autostrade</t>
  </si>
  <si>
    <t>Tot. Km strade</t>
  </si>
  <si>
    <t>STRUTTURA - DATI ECONOMICO PATRIMONIALI</t>
  </si>
  <si>
    <t>Gestione delle Entrate</t>
  </si>
  <si>
    <t>Titoli</t>
  </si>
  <si>
    <t>Accertato</t>
  </si>
  <si>
    <t>Incassato</t>
  </si>
  <si>
    <t>Avanzo applicato</t>
  </si>
  <si>
    <t>FONDO PLURIENNALE VINCOLATO</t>
  </si>
  <si>
    <t xml:space="preserve">1 - Entrate di natura tributaria, contributiva e perequativa </t>
  </si>
  <si>
    <t>2 - Trasferimenti correnti</t>
  </si>
  <si>
    <t>3 - Extratributarie</t>
  </si>
  <si>
    <t>4 - Entrate in conto capitale</t>
  </si>
  <si>
    <t>6 - Accensione di prestiti</t>
  </si>
  <si>
    <t>9 - Entrate per servizi conto terzi e partite di giro</t>
  </si>
  <si>
    <t>Totale  entrate</t>
  </si>
  <si>
    <t>Gestione delle Spese</t>
  </si>
  <si>
    <t>Impegnato</t>
  </si>
  <si>
    <t>Pagato</t>
  </si>
  <si>
    <t>1 - Spesa corrente</t>
  </si>
  <si>
    <t>2 - Spese c/capitale</t>
  </si>
  <si>
    <t>3 - Spese per incemento attività finanziarie (dal 2016)</t>
  </si>
  <si>
    <t>4 - Rimborso di prestiti</t>
  </si>
  <si>
    <t>5 - Chiusura anticipazioni (dal 2016)</t>
  </si>
  <si>
    <t>7 - Spese per servizi conto terzi e partite di giro</t>
  </si>
  <si>
    <t>Totale  spesa</t>
  </si>
  <si>
    <t>Gestione residui</t>
  </si>
  <si>
    <t>Titolo</t>
  </si>
  <si>
    <t>ENTRATE</t>
  </si>
  <si>
    <t>residui attivi</t>
  </si>
  <si>
    <t>riscossione</t>
  </si>
  <si>
    <t xml:space="preserve">Entrate di natura tributaria, contributiva e perequativa </t>
  </si>
  <si>
    <t>Trasferimenti correnti</t>
  </si>
  <si>
    <t>Extratributarie</t>
  </si>
  <si>
    <t>Entrate in conto capitale</t>
  </si>
  <si>
    <t>Accensioni di prestiti</t>
  </si>
  <si>
    <t>Servizi conto terzi</t>
  </si>
  <si>
    <t>Totale  residui su entrate</t>
  </si>
  <si>
    <t>SPESE</t>
  </si>
  <si>
    <t>residui passivi</t>
  </si>
  <si>
    <t>pagamenti</t>
  </si>
  <si>
    <t>Spesa corrente</t>
  </si>
  <si>
    <t>Spese c/capitale</t>
  </si>
  <si>
    <t>Spese per incemento attività finanziarie (D.Lgs. 118/2011)</t>
  </si>
  <si>
    <t>Rimborso di prestiti</t>
  </si>
  <si>
    <t>Chiusura anticipazioni (D.Lgs. 118/2011)</t>
  </si>
  <si>
    <t>Totale  residui su spese</t>
  </si>
  <si>
    <t>Indici per analisi finanziaria</t>
  </si>
  <si>
    <t>Trasferimenti dallo Stato 
(Entrata Tit. 2, Tipologia 1, Categoria 101)</t>
  </si>
  <si>
    <t>Interessi passivi 
(Spesa Tit. 1, Macroaggregato 107)</t>
  </si>
  <si>
    <t>Spesa del personale 
(Spesa Tit. 1, Macroaggregato 101)</t>
  </si>
  <si>
    <t>Quota capitale mutui 
(Spesa Tit. 4, Macroaggregato 403)</t>
  </si>
  <si>
    <t>Anticipazioni di cassa</t>
  </si>
  <si>
    <t>Grado di autonomia finanziaria</t>
  </si>
  <si>
    <t>1. Autonomia finanziaria</t>
  </si>
  <si>
    <t>Entrate tributarie+ extratributarie</t>
  </si>
  <si>
    <t>Entrate correnti</t>
  </si>
  <si>
    <t>2.Autonomia impositiva</t>
  </si>
  <si>
    <t>Entrate tributarie</t>
  </si>
  <si>
    <t>3.Dipendenza erariale</t>
  </si>
  <si>
    <t>Trasferimenti correnti statali</t>
  </si>
  <si>
    <t>Grado di rigidità del Bilancio</t>
  </si>
  <si>
    <t>1. Rigidità strutturale</t>
  </si>
  <si>
    <t>Spesa personale+rimborso mutui(cap+int)</t>
  </si>
  <si>
    <t>2. Rigidità per costo personale</t>
  </si>
  <si>
    <t>Spesa complessiva personale</t>
  </si>
  <si>
    <t>3. Rigidità per indebitamento</t>
  </si>
  <si>
    <t>Rimborso mutui (cap+int)</t>
  </si>
  <si>
    <t>Pressione fiscale ed erariale pro-capite</t>
  </si>
  <si>
    <t>1. Pressione entrate proprie pro-capite</t>
  </si>
  <si>
    <t>Numero abitanti</t>
  </si>
  <si>
    <t>2. Pressione tributaria pro-capite</t>
  </si>
  <si>
    <t>3. Indebitamento locale pro-capite</t>
  </si>
  <si>
    <t>Rimborso mutui(cap+int)</t>
  </si>
  <si>
    <t>4. Trasferimenti erariali pro-capite</t>
  </si>
  <si>
    <t>Capacità gestionale</t>
  </si>
  <si>
    <t>1. Incidenza residui attivi</t>
  </si>
  <si>
    <t xml:space="preserve">Residui attivi </t>
  </si>
  <si>
    <t>Totale accertamenti</t>
  </si>
  <si>
    <t>2. Incidenza residui passivi</t>
  </si>
  <si>
    <t>Residui passivi</t>
  </si>
  <si>
    <t>Totale impegni</t>
  </si>
  <si>
    <t>3. Velocità di riscossione entrate proprie</t>
  </si>
  <si>
    <t>Riscossioni titoli 1 + 3</t>
  </si>
  <si>
    <t>Accertamenti titoli 1 + 3</t>
  </si>
  <si>
    <t>4. Velocità di pagamenti spese correnti</t>
  </si>
  <si>
    <t>Pagamenti titolo 1</t>
  </si>
  <si>
    <t>Impegni titolo 1</t>
  </si>
  <si>
    <t>STRUTTURA - ORGANIZZAZIONE</t>
  </si>
  <si>
    <t>Personale in servizio</t>
  </si>
  <si>
    <t>Dirigenti (Segretario comunale)</t>
  </si>
  <si>
    <t>Posizioni Organizzative</t>
  </si>
  <si>
    <t>Dipendenti</t>
  </si>
  <si>
    <t>Totale Personale in servizio</t>
  </si>
  <si>
    <t>Età media del personale</t>
  </si>
  <si>
    <t>Totale Età Media</t>
  </si>
  <si>
    <t>Indici di assenza</t>
  </si>
  <si>
    <t>Malattia + Ferie + Altro</t>
  </si>
  <si>
    <t>Malattia + Altro</t>
  </si>
  <si>
    <t>Indici per la spesa del Personale</t>
  </si>
  <si>
    <t xml:space="preserve">Spesa complessiva per il personale </t>
  </si>
  <si>
    <t>Spesa per la formazione (stanziato)</t>
  </si>
  <si>
    <t>Spesa per la formazione (impegnato)</t>
  </si>
  <si>
    <t>SPESA PER IL PERSONALE</t>
  </si>
  <si>
    <t>1. Spesa personale su spesa corrente</t>
  </si>
  <si>
    <t>Spese Correnti</t>
  </si>
  <si>
    <t>2. Spesa media del personale</t>
  </si>
  <si>
    <t>Totale personale in servizio</t>
  </si>
  <si>
    <t>3. Spesa personale pro-capite</t>
  </si>
  <si>
    <t>4. Rapporto dipendenti su popolazione</t>
  </si>
  <si>
    <t>5. Rapporto dirigenti su dipendenti</t>
  </si>
  <si>
    <t>Numero dirigenti</t>
  </si>
  <si>
    <t>6. Rapporto P.O. su dipendenti</t>
  </si>
  <si>
    <t>Numero Posizioni Organizzative</t>
  </si>
  <si>
    <t>7. Capacità di spesa su formazione</t>
  </si>
  <si>
    <t>Spesa per formazione impegnata</t>
  </si>
  <si>
    <t>Spesa per formazione stanziata</t>
  </si>
  <si>
    <t>8. Spesa media formazione</t>
  </si>
  <si>
    <t>Spesa per formazione</t>
  </si>
  <si>
    <t>9. Spesa formazione su spesa personale</t>
  </si>
  <si>
    <t>N.</t>
  </si>
  <si>
    <t xml:space="preserve">AREA ORGANIZZATIVA    </t>
  </si>
  <si>
    <t xml:space="preserve">Descrizione PROGRAMMI/PROCESSI </t>
  </si>
  <si>
    <t>MISSIONE</t>
  </si>
  <si>
    <t>Centro di Responsabilità:</t>
  </si>
  <si>
    <t>TEMPI :</t>
  </si>
  <si>
    <t>Altri Centri di Responsabilità coinvolti:</t>
  </si>
  <si>
    <t>X</t>
  </si>
  <si>
    <t>Titolo Obiettivo gestionale PEG/PERFORMANCE</t>
  </si>
  <si>
    <t>Descrizione obiettivo</t>
  </si>
  <si>
    <t>Descrizione delle fasi di attuazione:</t>
  </si>
  <si>
    <t>INDICATORI DI RISULTATO</t>
  </si>
  <si>
    <t>Indicatori di Efficacia Quantitativa</t>
  </si>
  <si>
    <t>Scostamento</t>
  </si>
  <si>
    <t>Indicatori Temporali</t>
  </si>
  <si>
    <t>Indicatori di Efficienza</t>
  </si>
  <si>
    <t>Indici di Efficacia Qualitativa</t>
  </si>
  <si>
    <t>CRONOPROGRAMMA</t>
  </si>
  <si>
    <t>FASI E TEMPI</t>
  </si>
  <si>
    <t>Gennaio</t>
  </si>
  <si>
    <t>Febbraio</t>
  </si>
  <si>
    <t>Marzo</t>
  </si>
  <si>
    <t>Aprile</t>
  </si>
  <si>
    <t>Maggio</t>
  </si>
  <si>
    <t>Giugno</t>
  </si>
  <si>
    <t>Luglio</t>
  </si>
  <si>
    <t>Agosto</t>
  </si>
  <si>
    <t>Settembre</t>
  </si>
  <si>
    <t>Ottobre</t>
  </si>
  <si>
    <t>Novembre</t>
  </si>
  <si>
    <t>Dicembre</t>
  </si>
  <si>
    <t>PERSONALE COINVOLTO NELL'OBIETTIVO</t>
  </si>
  <si>
    <t>Cat.</t>
  </si>
  <si>
    <t>Cognome e Nome</t>
  </si>
  <si>
    <t>Costo orario</t>
  </si>
  <si>
    <t>n° ore dedicate</t>
  </si>
  <si>
    <t>% tempo dedicato</t>
  </si>
  <si>
    <t>Costo della risorsa</t>
  </si>
  <si>
    <t>COSTO DELLE RISORSE INTERNE</t>
  </si>
  <si>
    <t>RISORSE AGGIUNTIVE UTILIZZATE</t>
  </si>
  <si>
    <t>Tipologia</t>
  </si>
  <si>
    <t>Costo</t>
  </si>
  <si>
    <t>COSTO COMPLESSIVO DELL'OBIETTIVO</t>
  </si>
  <si>
    <t>DES</t>
  </si>
  <si>
    <t>TYP</t>
  </si>
  <si>
    <t>ATT</t>
  </si>
  <si>
    <t>VA</t>
  </si>
  <si>
    <t>ADD</t>
  </si>
  <si>
    <t>Attuazione del Piano Triennale di Prevenzione della Corruzione</t>
  </si>
  <si>
    <t>Approvazione in Giunta del PTPC relativo all'anno corrente</t>
  </si>
  <si>
    <t>Redazione report monitoraggio da parte dei Responsabili di Servizio</t>
  </si>
  <si>
    <t>Pubblicazione sul sito istituzionale dell'Ente dell'Attestazione del livello di Trasparenza rilasciata dall'OV</t>
  </si>
  <si>
    <t>Redazione relazione sulla stato di attuazione delle misure previste dal PTPC anno corrente da parte del RPC</t>
  </si>
  <si>
    <t>Attuazione delle misure previste dal PTPC anno corrente</t>
  </si>
  <si>
    <t>n. Aree Generali di rischio sulle quali è stata realizzata la mappatura dei processi</t>
  </si>
  <si>
    <t>n. report Controllo successivo degli atti</t>
  </si>
  <si>
    <t>da Regolamento</t>
  </si>
  <si>
    <t>n. dipendenti coinvolti in attività formative in materia di prevenzione della corruzione</t>
  </si>
  <si>
    <t>-</t>
  </si>
  <si>
    <t>n. attestazioni dell'avvenuta verifica dell'insussistenza di situazioni, anche potenziali, di conflitto di interesse per i Consulenti e Collaboratori pubblicate in Amministrazione Trasparente</t>
  </si>
  <si>
    <t>€ ….</t>
  </si>
  <si>
    <r>
      <t>n.</t>
    </r>
    <r>
      <rPr>
        <sz val="8"/>
        <color indexed="10"/>
        <rFont val="Tahoma"/>
        <family val="2"/>
      </rPr>
      <t xml:space="preserve"> </t>
    </r>
    <r>
      <rPr>
        <sz val="8"/>
        <rFont val="Tahoma"/>
        <family val="2"/>
      </rPr>
      <t>violazioni del Codice di Comportamento</t>
    </r>
  </si>
  <si>
    <t>Valutazione media da report Controlli Interni</t>
  </si>
  <si>
    <t>x</t>
  </si>
  <si>
    <t>NUMERATORE</t>
  </si>
  <si>
    <t>DENOMINATORE</t>
  </si>
  <si>
    <t>TUTELA DELLA SALUTE</t>
  </si>
  <si>
    <t>Ulteriori spese in materia sanitaria</t>
  </si>
  <si>
    <t>Sostegno all'occupazione</t>
  </si>
  <si>
    <t>FONDI E ACCANTONAMENTI</t>
  </si>
  <si>
    <t>DEBITO PUBBLICO</t>
  </si>
  <si>
    <t>Quota interessi ammortamento mutui e prestiti obbligazionari</t>
  </si>
  <si>
    <t>Quota capitale ammortamento mutui e prestiti obbligazionari</t>
  </si>
  <si>
    <t>Fondo di riserva</t>
  </si>
  <si>
    <t>Fondo crediti di dubbia esigibilità</t>
  </si>
  <si>
    <t>Altri fondi</t>
  </si>
  <si>
    <t>1,2,3</t>
  </si>
  <si>
    <t>Fondo di riserva, FCDE, altri fondi</t>
  </si>
  <si>
    <t>Aree protette, parchi naturali, protezione naturalistica e forestazione</t>
  </si>
  <si>
    <t>Interventi per le famiglie</t>
  </si>
  <si>
    <r>
      <t>Soccorso civile</t>
    </r>
    <r>
      <rPr>
        <sz val="11"/>
        <color indexed="8"/>
        <rFont val="Calibri"/>
        <family val="2"/>
      </rPr>
      <t xml:space="preserve"> </t>
    </r>
  </si>
  <si>
    <t>Sistema di protezione civile</t>
  </si>
  <si>
    <t xml:space="preserve"> (DIA, SCIA, CILA, permessi di costruire, aut. paessaggistiche)</t>
  </si>
  <si>
    <t>Missione 1 : Servizi istituzionali, generali e di gestione</t>
  </si>
  <si>
    <t>Programma 2 : Segreteria Generale</t>
  </si>
  <si>
    <t>Verifica della coerenza fra la mappatura del rischio realizzata nel PTPC anno corrente e quanto previsto con la Determina n. 12 del 28/10/2015 e con la Delibera n. 831 del 3 Agosto 2016 di ANAC</t>
  </si>
  <si>
    <t>Approvazione in Giunta del PTPCT relativo all'anno corrente</t>
  </si>
  <si>
    <t>Redazione relazione sulla stato di attuazione delle misure previste dal PTPCT da parte del RPC</t>
  </si>
  <si>
    <t>Predisposizione aggiornamento annuale del PTPCT da parte del RPC</t>
  </si>
  <si>
    <t>Predisposizione aggiornamento annuale del PTPCT da parte del RPCT</t>
  </si>
  <si>
    <t>Monitoraggio sull'attuazione delle misure previste dal PTPCT anno corrente</t>
  </si>
  <si>
    <t>n. segnalazioni di illeciti ai sensi del PTPCT (whistleblowing)</t>
  </si>
  <si>
    <t xml:space="preserve">SCOSTAMENTO </t>
  </si>
  <si>
    <t>€</t>
  </si>
  <si>
    <t>Spesa del nido/ n. iscritti nido</t>
  </si>
  <si>
    <t>SEGRETARIO C.LE</t>
  </si>
  <si>
    <t>TUTTI</t>
  </si>
  <si>
    <t>BONINO MAURO</t>
  </si>
  <si>
    <t>LERDA ORNELLA</t>
  </si>
  <si>
    <t>MORANO TIZIANA</t>
  </si>
  <si>
    <t>BERNARDI MARA</t>
  </si>
  <si>
    <t>SEGRETERIA</t>
  </si>
  <si>
    <t>FINANZIARIA</t>
  </si>
  <si>
    <t>TRIBUTI</t>
  </si>
  <si>
    <t>LAVORI PUBBLICI</t>
  </si>
  <si>
    <t>TECNICA URBANISTICA</t>
  </si>
  <si>
    <t>DEMOGRAFICA</t>
  </si>
  <si>
    <t>VIGILANZA</t>
  </si>
  <si>
    <t>SEGRETERIA e DEMOGRAFICA</t>
  </si>
  <si>
    <t>TECNICA</t>
  </si>
  <si>
    <t xml:space="preserve">Indirizzo Strategico DUP </t>
  </si>
  <si>
    <t xml:space="preserve">Obj Operativo DUP </t>
  </si>
  <si>
    <t xml:space="preserve">Obiettivo gestionale </t>
  </si>
  <si>
    <t>Indirizzo Strategico DUP</t>
  </si>
  <si>
    <t>Obj Operativo DUP</t>
  </si>
  <si>
    <t>Missione  : 1 
SERVIZI ISTITUZIONALI, GENERALI E DI GESTIONE</t>
  </si>
  <si>
    <t xml:space="preserve">Obj Operativo DUP:   </t>
  </si>
  <si>
    <t>Programma: 2 
SEGRETERIA GENERALE</t>
  </si>
  <si>
    <t xml:space="preserve">AMMINISTRATIVO </t>
  </si>
  <si>
    <t>DANIELE CHIARA</t>
  </si>
  <si>
    <t>DEFABRIZIO DANIELA</t>
  </si>
  <si>
    <t>TUTELARE LE ESIGENZE SOCIALI DI ANZIANI, FAMIGLIE E DISABILI</t>
  </si>
  <si>
    <t>Missione  : 15 
POLITICHE PER IL LAVORO E LA FORMAZIONE PROFESSIONALE</t>
  </si>
  <si>
    <t>Programma: 1 
SERVIZI PER LO SVILUPPO DEL MERCATO DEL LAVORO</t>
  </si>
  <si>
    <t>tutoraggio costante per tutto il periodo di realizzazione delle attività</t>
  </si>
  <si>
    <t>Missione  : 9 SVILUPPO SOSTENIBILE E TUTELA DEL TERRITORIO  E DELL'AMBIENTE</t>
  </si>
  <si>
    <t xml:space="preserve">Programma: 2 Tutela, valorizzazione e recupero ambientale, </t>
  </si>
  <si>
    <t>UFFICIO TECNICO</t>
  </si>
  <si>
    <t>AMBIENTE E VERDE PUBBLICO</t>
  </si>
  <si>
    <t>Vigilanza sugli interventi realizzati</t>
  </si>
  <si>
    <t>Controllo degli interventi realizzati</t>
  </si>
  <si>
    <t>Ottimizzazione gestione aree verdi</t>
  </si>
  <si>
    <t>n controlli e relativi report</t>
  </si>
  <si>
    <t>ABBA' ELISA</t>
  </si>
  <si>
    <t>PRENGA TONIN</t>
  </si>
  <si>
    <t xml:space="preserve">Obiettivo Strategico DUP: </t>
  </si>
  <si>
    <t xml:space="preserve">Missione  : 1 SERVIZI ISTITUZIONALI GENERALI E DI GESTIONE </t>
  </si>
  <si>
    <t>TECNICO</t>
  </si>
  <si>
    <t>Affidamento dei lavori</t>
  </si>
  <si>
    <t>Esecuzione dei lavori</t>
  </si>
  <si>
    <t>% di rispetto dei tempi di realizzazione delle fasi previste nel cronoprogramma dell'opera</t>
  </si>
  <si>
    <t xml:space="preserve">rispetto quadri economici delle opere </t>
  </si>
  <si>
    <t xml:space="preserve">CRE firmati e accettati </t>
  </si>
  <si>
    <t>INTERVENTI MANUTENTIVI DELLE STRADE E AREE PUBBLICHE</t>
  </si>
  <si>
    <t xml:space="preserve"> Realizzazione interventi per la manutenzione strade comunali</t>
  </si>
  <si>
    <t>FINANZIARIO</t>
  </si>
  <si>
    <t>Predisposizione della progettazione esecutiva</t>
  </si>
  <si>
    <t>Pagamento</t>
  </si>
  <si>
    <t>Obiettivo gestionale</t>
  </si>
  <si>
    <t>VALORIZZAZIONE DELL'IMMAGINE DI CAVALLERMAGGIORE ANCHE  TRAMITE LE ASSOCIAZIONI LOCALI</t>
  </si>
  <si>
    <t>Missione: 5 
TUTELA E VALORIZZAZIONE DEI BENI E DELLE ATTIVITA' CULTURALI</t>
  </si>
  <si>
    <t>Incentivare le espressioni culturali ed artistiche del territorio</t>
  </si>
  <si>
    <t>Programma: 2 
ATTIVITA' CULTURALI E INTERVENTI DIVERSI NEL SETTORE CULTURALE</t>
  </si>
  <si>
    <t>SETTORI AMMINISTRATIVO, TECNICO, VIGILANZA</t>
  </si>
  <si>
    <t xml:space="preserve">organizzazione degli eventi in programma </t>
  </si>
  <si>
    <t xml:space="preserve">collaborazione con le associazioni </t>
  </si>
  <si>
    <t xml:space="preserve">eventi organizzati </t>
  </si>
  <si>
    <t xml:space="preserve">realizzazione degli eventi secondo il programma annuale delle manifestazioni </t>
  </si>
  <si>
    <t>% tempo dedicato al progetto</t>
  </si>
  <si>
    <t>TESTA DAVIDE</t>
  </si>
  <si>
    <t>GARELLO FULVIO</t>
  </si>
  <si>
    <t>MARTINI DOMENICA</t>
  </si>
  <si>
    <t>SANMARTINO DOMENICO</t>
  </si>
  <si>
    <t>Obiettivo gestionale trasversale</t>
  </si>
  <si>
    <t>Obiettivo gestionale n°  X</t>
  </si>
  <si>
    <t>AREA TECNICA</t>
  </si>
  <si>
    <t>AREA DEMOGRAFICA</t>
  </si>
  <si>
    <t>AREA VIGILANZA</t>
  </si>
  <si>
    <t>Piano Protezione Civile</t>
  </si>
  <si>
    <t>Confronto con amministrazione e soggetti coinvolti</t>
  </si>
  <si>
    <t>Approvazione in Consiglio comunale</t>
  </si>
  <si>
    <t>MARTINI MARIA</t>
  </si>
  <si>
    <t>D5</t>
  </si>
  <si>
    <t>D4</t>
  </si>
  <si>
    <t>D3</t>
  </si>
  <si>
    <t>D1</t>
  </si>
  <si>
    <t>CORSO FORMAZIONE ONLINE</t>
  </si>
  <si>
    <t>SI</t>
  </si>
  <si>
    <t>C2</t>
  </si>
  <si>
    <t>B5</t>
  </si>
  <si>
    <t>B1</t>
  </si>
  <si>
    <t>B2</t>
  </si>
  <si>
    <t>B6</t>
  </si>
  <si>
    <t>Programma: 6 Ufficio tecnico LLPP</t>
  </si>
  <si>
    <t>C5</t>
  </si>
  <si>
    <t>C4</t>
  </si>
  <si>
    <t>Cimitero: programma di esumazioni ed estumulazioni</t>
  </si>
  <si>
    <t>Esumazioni</t>
  </si>
  <si>
    <t>Estumulazioni</t>
  </si>
  <si>
    <t xml:space="preserve">Predisposizione programma operazioni </t>
  </si>
  <si>
    <t>Esecuzione esumazioni e estumulazioni</t>
  </si>
  <si>
    <t>AREA FINANZIARIA</t>
  </si>
  <si>
    <t>BILANCIO</t>
  </si>
  <si>
    <t>DUP</t>
  </si>
  <si>
    <t>Nota aggiornamento DUP e schema bilancio</t>
  </si>
  <si>
    <t xml:space="preserve">Approvazione bilancio </t>
  </si>
  <si>
    <t>AREA TRIBUTARIA</t>
  </si>
  <si>
    <t>GALLO Daniela</t>
  </si>
  <si>
    <t>Riscossione coattiva</t>
  </si>
  <si>
    <t>ECONOMATO</t>
  </si>
  <si>
    <t>SERVIZIO ECONOMATO</t>
  </si>
  <si>
    <t>Acquisizione beni e servizi</t>
  </si>
  <si>
    <t>ARGINI FLUVIALI</t>
  </si>
  <si>
    <t>REALIZZAZIONE DELLE  OPERE PUBBLICHE INSERITE NEL BILANCIO - ARGINI FLUVIALI</t>
  </si>
  <si>
    <t>Interventi di difesa fluviale</t>
  </si>
  <si>
    <t>Approvazione Progetto Definitivo</t>
  </si>
  <si>
    <t>Approvazione Progetto esecutivo</t>
  </si>
  <si>
    <t>GALLO DANIELA</t>
  </si>
  <si>
    <t>5- Entrate da riduzioni di attività finanziarie</t>
  </si>
  <si>
    <t>7- Anticipazioni da istituto tesoreria/cassiere</t>
  </si>
  <si>
    <t>Entrate da riduzione attività finanz.</t>
  </si>
  <si>
    <t>Anticipazioni da istituto tesoriere</t>
  </si>
  <si>
    <t>Risorse uname</t>
  </si>
  <si>
    <t>Spese per abitante</t>
  </si>
  <si>
    <t>Diritto allo studio</t>
  </si>
  <si>
    <t>Interventi per diritto alla casa</t>
  </si>
  <si>
    <t>Industria PMI Artigianato</t>
  </si>
  <si>
    <t>Tenuta registri IVA e adempimenti agenzia entrate</t>
  </si>
  <si>
    <t xml:space="preserve">Attuazione del piano triennale </t>
  </si>
  <si>
    <t>SERVIZIO NECROSCOPICO</t>
  </si>
  <si>
    <t>Esumazioni ed estumulazioni</t>
  </si>
  <si>
    <t>Missione: 3 Ordine pubblico e sicurezza</t>
  </si>
  <si>
    <t>Programma: 2 Sistema integrato sicurezza urbana</t>
  </si>
  <si>
    <t>SICUREZZA URBANA</t>
  </si>
  <si>
    <t>Missione  : 8 Assetto del territorio</t>
  </si>
  <si>
    <t>Programma: 1 Urbanistica e assetto del territorio</t>
  </si>
  <si>
    <t>Commissione di Vigilanza</t>
  </si>
  <si>
    <t>Missione: 12  Diritti sociali, politiche sociali e famiglia</t>
  </si>
  <si>
    <t>Programma: 9  Servizio necroscopico e cimiteriale</t>
  </si>
  <si>
    <t>Missione  :  11 - Soccorso civile</t>
  </si>
  <si>
    <t>Programma: 1 - Sistema di protezione civile</t>
  </si>
  <si>
    <t>PROTEZIONE CIVILE</t>
  </si>
  <si>
    <t>APPROVAZIONE PIANO PROTEZIONE CIVILE</t>
  </si>
  <si>
    <t>PROGRAMMAZIONE ECONOMICO CONTABILE E BILANCIO</t>
  </si>
  <si>
    <t>APPROVAZIONE ENTRO 31 DICEMBRE</t>
  </si>
  <si>
    <t>Programma: 3 - Gestione economica finanziaria e programmazione</t>
  </si>
  <si>
    <t>ENTRATE TRIBUTARIE</t>
  </si>
  <si>
    <t>GESTIONE ENTRATE TRIBUTARIE - ACCERTAMENTI</t>
  </si>
  <si>
    <t>Programma: 4 - Gestione delle entrate tributarie e servizi fiscali</t>
  </si>
  <si>
    <t>IVA - AGENZIA ENTRATE</t>
  </si>
  <si>
    <t>Tenuta registri IVA - Dichiarazione iva trimestrale - annuale - 770 - intra12 -</t>
  </si>
  <si>
    <t>Tenuta registri IVA</t>
  </si>
  <si>
    <t>Dichiarazione IVA trimestrale</t>
  </si>
  <si>
    <t>INTRA 12</t>
  </si>
  <si>
    <t>UNICO</t>
  </si>
  <si>
    <t>Rispetto delle scadenze</t>
  </si>
  <si>
    <t>Realizzazione annuale</t>
  </si>
  <si>
    <t>SEGRETERIA E TECNICO</t>
  </si>
  <si>
    <t>ASSISTENZA</t>
  </si>
  <si>
    <t>Affidamento ad una Ditta Esterna</t>
  </si>
  <si>
    <t>Progetto</t>
  </si>
  <si>
    <t>Finanziato da Contributi Regionali</t>
  </si>
  <si>
    <t xml:space="preserve">Estumulazioni ed esumazioni </t>
  </si>
  <si>
    <t>n interventi pulizia ordinaria previsti</t>
  </si>
  <si>
    <t>n interventi pulizia straordinaria previsti</t>
  </si>
  <si>
    <t>metri quadri verde manutenuti</t>
  </si>
  <si>
    <t>numero associazioni locali coinvolte</t>
  </si>
  <si>
    <t>numero proposta di piano presentata</t>
  </si>
  <si>
    <t>predisposizione bilancio previsione</t>
  </si>
  <si>
    <t>numero contribuenti TARI - UTENZE iscrizione suppletivo</t>
  </si>
  <si>
    <t xml:space="preserve">numero contribuenti TARI - UTENZE ruolo principale </t>
  </si>
  <si>
    <t>tributo TARI - importo ruolo suppletivo</t>
  </si>
  <si>
    <t>POLIZIA MUNICIPALE</t>
  </si>
  <si>
    <t xml:space="preserve">Sicurezza </t>
  </si>
  <si>
    <t>Potenziamento servizi vigilanza</t>
  </si>
  <si>
    <t>Servizi festivi</t>
  </si>
  <si>
    <t>Presidio aree cittadine</t>
  </si>
  <si>
    <t>Controlli sicurezza e viabilità</t>
  </si>
  <si>
    <t xml:space="preserve">Servizi festivi </t>
  </si>
  <si>
    <t>Servizi serali</t>
  </si>
  <si>
    <t>Altri servizi</t>
  </si>
  <si>
    <t>Raggiungimento budget inserito a bilancio</t>
  </si>
  <si>
    <t>Reperibilità</t>
  </si>
  <si>
    <t>Missione  : 10 TRASPORTI E DIRITTO ALLA MOBILITA</t>
  </si>
  <si>
    <t xml:space="preserve">Programma: 5 Viabilità e infrastrutture stradali </t>
  </si>
  <si>
    <t>VIABILITA</t>
  </si>
  <si>
    <t>servizio affidato a ditta esterna</t>
  </si>
  <si>
    <t>appalto servizio sgombero neve</t>
  </si>
  <si>
    <t>n interventi</t>
  </si>
  <si>
    <t>Chilometri di strade insabbiate</t>
  </si>
  <si>
    <t>Costo relativo della 
funzione di gestione 
delle risorse umane (Fun.Pub.)</t>
  </si>
  <si>
    <t>Grado di copertura delle attività formative per il personale  (Fun.Pub.)</t>
  </si>
  <si>
    <t>N. di dipendenti che hanno seguito almeno un'attività formativa nell'anno / n. totale dei dipendenti in servizio</t>
  </si>
  <si>
    <t>Costo della funzione gestione risorse umane / n. totale dei dipendenti in servizio</t>
  </si>
  <si>
    <t>Ore di formazione erogate / n. totale dei dipendenti in servizio</t>
  </si>
  <si>
    <t>N. di dipendenti che hanno ricevuto almeno un colloquio di valutazione / n. totale dei dipendenti in servizio</t>
  </si>
  <si>
    <t xml:space="preserve">N. medio di giornate di presenza dei dipendenti / n. di giornate lavorative </t>
  </si>
  <si>
    <t xml:space="preserve">Personale non dirigenziale sottoposto a rotazione/n. totale di personale non dirigenziale in servizio </t>
  </si>
  <si>
    <t>N. contenziosi pendenti relativi al personale in cui l’amministrazione è stata chiamata in causa/ n. totale dei dipendenti in servizio</t>
  </si>
  <si>
    <t xml:space="preserve">N. di dipendenti serviti da almeno da uno strumento di welfare aziendale/ n. totale dei dipendenti in servizio </t>
  </si>
  <si>
    <t>Numero di ore di formazione medio per il personale (Fun.Pub.)</t>
  </si>
  <si>
    <t>Copertura delle procedure di valutazione del personale (Fun.Pub.)</t>
  </si>
  <si>
    <t>Giorni medi di presenza al lavoro (Fun.Pub.)</t>
  </si>
  <si>
    <t>Tasso di rotazione personale non dirigenziale (Fun.Pub.)</t>
  </si>
  <si>
    <t>Contenziosi pendenti relativi al personale in cui l’amministrazione è stata chiamata in causa (Fun.Pub.)</t>
  </si>
  <si>
    <t>Percentuale di dipendenti serviti da almeno da una agevolazione di welfare aziendale (Fun.Pub.)</t>
  </si>
  <si>
    <t>Incidenza del ricorso a convenzioni CONSIP e al mercato elettronico degli acquisti (Fun. Pub.)</t>
  </si>
  <si>
    <t xml:space="preserve">Spesa per l'acquisto di beni, servizi ed opere effettuata tramite convenzioni quadro o il mercato elettronico (lordo iva) / pagamenti per acquisto di beni, servizi ed opere </t>
  </si>
  <si>
    <t xml:space="preserve">Ritardo medio dei pagamenti ponderato in base all'importo delle fatture (unità di misura: giorni) </t>
  </si>
  <si>
    <t>Tempestività dei pagamenti  (Fun. Pub.)</t>
  </si>
  <si>
    <t xml:space="preserve">N. di acquisti realizzati già previsti nel programmi delle acquisizione / n. totale di acquisti realizzati nell'anno </t>
  </si>
  <si>
    <t xml:space="preserve">N. di metri quadrati disponibili / n. di postazioni di lavoro </t>
  </si>
  <si>
    <t xml:space="preserve"> Efficienza degli spazi  (Fun. Pub.)</t>
  </si>
  <si>
    <t>Efficienza di consumo di energia elettrica  (Fun. Pub.)</t>
  </si>
  <si>
    <t xml:space="preserve">Spesa per energia elettrica / metri quadrati degli spazi </t>
  </si>
  <si>
    <t>Numero di accessi unici tramite SPID su servizi digitali collegati a SPID/Numero di accessi totali su servizi digitali collegati a SPID</t>
  </si>
  <si>
    <t xml:space="preserve">N. servizi interamente online, integrati e full digital / n. totale servizi erogati </t>
  </si>
  <si>
    <t xml:space="preserve">N. servizi a pagamento che consentono uso PagoPA / n. totale servizi erogati a pagamento </t>
  </si>
  <si>
    <t xml:space="preserve">N. di comunicazioni elettroniche inviate ad imprese e PPAA tramite domicili digitali  /n. totale di comunicazioni inviate a imprese e PPAA </t>
  </si>
  <si>
    <t>Percentuale di acquisti effettuati già previsti nel programma delle acquisizioni (Fun. Pub.)</t>
  </si>
  <si>
    <t>Offerta servizi tramite identità digitale (Fun. Pub.)</t>
  </si>
  <si>
    <t>Uso identità digitale (Fun. Pub.)</t>
  </si>
  <si>
    <t>Percentuale di servizi full digital (Fun. Pub.)</t>
  </si>
  <si>
    <t>Percentuale di servizi a pagamento tramite PagoPa (Fun. Pub.)</t>
  </si>
  <si>
    <t>Percentuale di comunicazioni tramite domicili digitali (Fun. Pub.)</t>
  </si>
  <si>
    <t>Disponibilità di banche dati pubbliche in formato aperto (Fun. Pub.)</t>
  </si>
  <si>
    <t xml:space="preserve">Dataset pubblicati in formato aperto/ n. di dataset previsti dal paniere dinamico per il tipo di amministrazione </t>
  </si>
  <si>
    <t>Percentuale di utilizzo di fascicoli informatici (Fun. Pub.)</t>
  </si>
  <si>
    <t xml:space="preserve">N. fascicoli informatici alimentabili dalle P.A. e consultabili da cittadini e imprese / n. totale fascicoli per procedimenti con destinatari cittadini e imprese </t>
  </si>
  <si>
    <t>Percentuale di personale che ha ricevuto formazione informatica (Fun. Pub.)</t>
  </si>
  <si>
    <t>N. di dipendenti che nell'anno hanno partecipato ad un percorso formativo di rafforzamento delle competenze digitali/ n. totale dei dipendenti in servizio</t>
  </si>
  <si>
    <t>Dematerializzazione procedure (Fun. Pub.)</t>
  </si>
  <si>
    <t xml:space="preserve">Procedura di gestione presenze, assenze, ferie, permessi e missioni e protocollo integralmente ed esclusivamente dematerializzata (si/no) </t>
  </si>
  <si>
    <t xml:space="preserve">Percentuale di sedi che hanno accesso ad internet con banda ultra larga (sopra i 100 mega) / totale sedi </t>
  </si>
  <si>
    <t>Percentuale di sedi con accessibilità alla banda larga (Fun. Pub.)</t>
  </si>
  <si>
    <t>Percentuale di atti adottati con firma digitale (Fun. Pub.)</t>
  </si>
  <si>
    <t xml:space="preserve">Atti firmati con firma digitale / totale atti protocollati in uscita </t>
  </si>
  <si>
    <t xml:space="preserve">Costi sostenuti in investimenti per ICT/ costi totali per ICT </t>
  </si>
  <si>
    <t>Percentuale di investimenti in ICT (Fun. Pub.)</t>
  </si>
  <si>
    <t xml:space="preserve">N. di accessi alla intranet / n. postazioni </t>
  </si>
  <si>
    <t xml:space="preserve">N. di accessi unici assoluto / n. postazioni </t>
  </si>
  <si>
    <t>Grado di utilizzo della intranet  (Fun. Pub.)</t>
  </si>
  <si>
    <t>Consultazione del portale istituzionale  (Fun. Pub.)</t>
  </si>
  <si>
    <t xml:space="preserve"> Indice sintetico di trasparenza dell’amministrazione (Fun. Pub.)</t>
  </si>
  <si>
    <t xml:space="preserve">L’indicatore si calcola sulla base delle attestazioni rilasciate dall'OIV </t>
  </si>
  <si>
    <t xml:space="preserve"> Incidenza delle istanze di accesso civico o accesso agli atti evase nei tempi prescritti dalla legge(Fun. Pub.)</t>
  </si>
  <si>
    <t xml:space="preserve">N. di istanze ricevute nell'anno per accesso civico generalizzato o accesso agli atti ai sensi della L. 241/90 evasi entro i termini di legge / n. di istanze ricevute nell'anno per accesso civico generalizzato o accesso agli atti ai sensi della L. 241/90 protocollate nell'anno </t>
  </si>
  <si>
    <t>spesa ancora da caricare da bilancio</t>
  </si>
  <si>
    <t>Esecuzione lavori</t>
  </si>
  <si>
    <t>Approvazione Progetto di fattibilità tecnico economica</t>
  </si>
  <si>
    <t>no</t>
  </si>
  <si>
    <t>UFFICIO AMBIENTE</t>
  </si>
  <si>
    <t>C3</t>
  </si>
  <si>
    <t>PROGETTO TOMBE</t>
  </si>
  <si>
    <t>Cimitero: ricerca storica per tombe</t>
  </si>
  <si>
    <t>Tombe</t>
  </si>
  <si>
    <t>Reperibilità - presenza funerali</t>
  </si>
  <si>
    <t>AREA TECNICA E AREA DI VIGILANZA</t>
  </si>
  <si>
    <t>Cimitero: Presenza funerali</t>
  </si>
  <si>
    <t>Presenza per operazioni cimiteriali</t>
  </si>
  <si>
    <t>Servizio viabilità</t>
  </si>
  <si>
    <t>BONO GIULIANA</t>
  </si>
  <si>
    <t>MIGLIETTA ROSARIA</t>
  </si>
  <si>
    <t>B3</t>
  </si>
  <si>
    <t>Funerali 80 annuali di cui 20 in giorni festivi o non lavorativi</t>
  </si>
  <si>
    <t>Ricerca storica</t>
  </si>
  <si>
    <t>Invio lettere</t>
  </si>
  <si>
    <t>Inizio pratica decadenza come da regolamento comunale</t>
  </si>
  <si>
    <t>Spargimento sale e sabbia</t>
  </si>
  <si>
    <t>Sgombro neve e spargimento sale</t>
  </si>
  <si>
    <t>PROGETTO NEVE</t>
  </si>
  <si>
    <t>PROGETTO GESTIONE E MANUTENZIONE DEL VERDE e SERVIZIO RIFIUTI</t>
  </si>
  <si>
    <t>Tutela del verde pubblico e ambiente</t>
  </si>
  <si>
    <t>SERVIZI DEMOGRAFICI</t>
  </si>
  <si>
    <t>PROGETTO AIRE</t>
  </si>
  <si>
    <t>PROGETTO TOPONOMASTICA</t>
  </si>
  <si>
    <t>Manutenzione straordinaria strade</t>
  </si>
  <si>
    <t>RISCOSSIONI</t>
  </si>
  <si>
    <t>Attivazione procedure riscossione residui</t>
  </si>
  <si>
    <t>RISCOSSIONE RESIDUI</t>
  </si>
  <si>
    <t>Procedure di incasso</t>
  </si>
  <si>
    <t>Appalto servizio</t>
  </si>
  <si>
    <t>Ditta esterna</t>
  </si>
  <si>
    <t>Caricamento atti AIRE</t>
  </si>
  <si>
    <t>Missione: 1 Servizi istituzionali, generali e di gestione</t>
  </si>
  <si>
    <t>Programma: 7 Elezioni e consultazioni popolari - Anagrafe e stato civile</t>
  </si>
  <si>
    <t>AREA TECNICA E VIGILANZA</t>
  </si>
  <si>
    <t>Smaltimento atti AIRE</t>
  </si>
  <si>
    <t>Progetto toponomastica</t>
  </si>
  <si>
    <t>Numeri civici</t>
  </si>
  <si>
    <t>Numero Famiglie coinvolte</t>
  </si>
  <si>
    <t>Quantità delle variazioni</t>
  </si>
  <si>
    <t>N. effettivo delle variazioni effettuate</t>
  </si>
  <si>
    <t xml:space="preserve">Affidamento del servizio </t>
  </si>
  <si>
    <t>Variazioni indirizzi</t>
  </si>
  <si>
    <t>Previsione</t>
  </si>
  <si>
    <t>Inserimento nel mondo del lavoro cittadiini disagiati</t>
  </si>
  <si>
    <t>PERSONALE IMPEGNATO</t>
  </si>
  <si>
    <t xml:space="preserve">Intero anno </t>
  </si>
  <si>
    <t xml:space="preserve">Realizzazione nuova toponomastica Frazione Foresto  Fraz.  Madonna del Pilone  - Motta Gastaldi e case sparse  </t>
  </si>
  <si>
    <t>Servizi cimiteriali</t>
  </si>
  <si>
    <t>UFFICIO PERSONALE  UFFICIO TECNICO</t>
  </si>
  <si>
    <t>Convenzione Allasia Plant e servizio sfalcio erba Azienda Agricola Bussone</t>
  </si>
  <si>
    <t>progetto consegnato</t>
  </si>
  <si>
    <t xml:space="preserve">N. servizi online accessibili  con SPID / n. totale servizi erogati </t>
  </si>
  <si>
    <t>Mutuo Cassa DDPP</t>
  </si>
  <si>
    <t>FRANCO NICOLETTA</t>
  </si>
  <si>
    <t>DIGITALE 2026</t>
  </si>
  <si>
    <t>TUTTI I RESPONSABILI</t>
  </si>
  <si>
    <t>MENTONE LAURA</t>
  </si>
  <si>
    <t>SEGRETARIO COMUNALE</t>
  </si>
  <si>
    <t>UFFICIO DI SEGRETERIA - Rimodulazione</t>
  </si>
  <si>
    <t>Pubblicazione del PTPCT anno 2025 sul sito istituzionale dell'Ente</t>
  </si>
  <si>
    <t>BOGLIONE FRANCESCO</t>
  </si>
  <si>
    <t>Attività di formazione su conflitto di interessi e sul codice di comportamento</t>
  </si>
  <si>
    <t>D2</t>
  </si>
  <si>
    <t>C1</t>
  </si>
  <si>
    <t>Manutenzione straodinaria fabbricati comunali</t>
  </si>
  <si>
    <t>INTERVENTI MANUTENTIVI DI FABBRICATI COMUNALI</t>
  </si>
  <si>
    <t>Programma: 2 Segreteria generale</t>
  </si>
  <si>
    <t>Rimodulazione servizio segreteria-valutazione carichi di lavoro- collaborazione con altri uffici</t>
  </si>
  <si>
    <t>Estensione utilizzo piattaforme SPID CIE</t>
  </si>
  <si>
    <t>Pago PA</t>
  </si>
  <si>
    <t>Abilitazione al CLOUD per le PA locali</t>
  </si>
  <si>
    <t>Esperienza del cittadino nei servizi pubblici</t>
  </si>
  <si>
    <t>Piattaforma notifiche digitali</t>
  </si>
  <si>
    <t>Adozione APP IO</t>
  </si>
  <si>
    <t>Caricamento contratti su piattaforma DIGITALE 2026</t>
  </si>
  <si>
    <t>ESPERIENZA DEL CITTADINO</t>
  </si>
  <si>
    <t>CLOUD</t>
  </si>
  <si>
    <t>APP IO</t>
  </si>
  <si>
    <t>Completamento attività</t>
  </si>
  <si>
    <t>PAGO PA completamento attività</t>
  </si>
  <si>
    <t>APP IO completamento attività</t>
  </si>
  <si>
    <t>NOTIFICHE DIGITALI - completamento attività</t>
  </si>
  <si>
    <t>PNRR RISCHIO IDROGEOLOGICO</t>
  </si>
  <si>
    <t>TERRITORIO</t>
  </si>
  <si>
    <t>UFFICIO TECNICO LLPP</t>
  </si>
  <si>
    <t>Rischio idrogeologico</t>
  </si>
  <si>
    <t>1.4.3 Contributo PNRR</t>
  </si>
  <si>
    <t>PIATTAFORMA NOTIFICHE DIGITALI</t>
  </si>
  <si>
    <t>1.4.1 Contributo PNRR</t>
  </si>
  <si>
    <t>1.4.2 Contributo PNRR</t>
  </si>
  <si>
    <t>1.4.5 Contributo PNRR</t>
  </si>
  <si>
    <t>Progettazione di fattibilità affidamento incarico</t>
  </si>
  <si>
    <t>Approvazione progetto di fattibilità</t>
  </si>
  <si>
    <t>Incarico progetto esecutivo</t>
  </si>
  <si>
    <t>approvazione progetto esecutivo</t>
  </si>
  <si>
    <t>gara d'appalto</t>
  </si>
  <si>
    <t>affidamento lavori</t>
  </si>
  <si>
    <t>collaudo</t>
  </si>
  <si>
    <t>Nel cimitero comunale sono presenti molte sepolture scadute negli anni scorsi.  Occorre poi predisporre ed organizzare le operazioni da effettuare negli anni successivi per consentire la ottimale gestione del cimitero ed il riutilizzo dei loculi e delle cellette. Dette operazioni dovranno essere svolte oltre ai normali servizi funebri/cimiteriali</t>
  </si>
  <si>
    <t>Agronomo</t>
  </si>
  <si>
    <t>Incarico</t>
  </si>
  <si>
    <t>ANTICORRUZIONE e TRASPARENZA</t>
  </si>
  <si>
    <t>Corso di formazione anticorruzione</t>
  </si>
  <si>
    <t>CODICE DI COMPORTAMENTO</t>
  </si>
  <si>
    <t xml:space="preserve">Corso di formazione </t>
  </si>
  <si>
    <t>TRASPORTO ALUNNI</t>
  </si>
  <si>
    <t xml:space="preserve">Revisione percorsi Trasporto alunni </t>
  </si>
  <si>
    <t>FRANCO NICOLELTA</t>
  </si>
  <si>
    <t>Missione: 4 Istruzione e diritto allo studio</t>
  </si>
  <si>
    <t>Programma: 6 Servizi ausiliari all'istruzione</t>
  </si>
  <si>
    <t>Adempimenti Privacy</t>
  </si>
  <si>
    <t>DPO</t>
  </si>
  <si>
    <r>
      <rPr>
        <b/>
        <sz val="10"/>
        <rFont val="Tahoma"/>
        <family val="2"/>
      </rPr>
      <t xml:space="preserve">Organizzazione ricognizione adempimenti Privacy  </t>
    </r>
    <r>
      <rPr>
        <sz val="10"/>
        <rFont val="Tahoma"/>
        <family val="2"/>
      </rPr>
      <t xml:space="preserve">                                                                     - INFORMATIVA PRIVACY: Monitoraggio documentazione raccolta dati in dotazione presso uffici o inizio procedimenti amministrativi (avvisi, contratti etc)                                                                                            NOMINA INCARICATI PRIVACY: nuovi dipendenti comunali - volontari - servizio civile etc e/o aggiornamenti  designazioni vigenti a fronte di nuove competenze                                                       NOMINA AMMINISTRATORI DI SISTEMA                                                                                              DESIGNAZIONE RESPONSABILI ESTERNI: nomina all'atto della sottoscrizione del contratto e/o altre forme di affidamento appalti e incarichi                                                                                              FORMAZIONE PERSONALE in materia PRIVACY                                                                                          REGOLAMENTI: adozione in materia privacy - policy informatica                                                        Monitoraggio atti e altra documentazione pubblicata in relazione alla materia PRIVACY                        REGISTRO TRATTAMENTO DATI: aggiornamento                                                                            VIDEOSORVEGLIANZA: aggiornamento adempimenti in materia PRIVACY                                                                                                                                                                    </t>
    </r>
  </si>
  <si>
    <t>Informativa privacy</t>
  </si>
  <si>
    <t>Nomina incaricati privacy</t>
  </si>
  <si>
    <t>Nomina amministratori di sistema</t>
  </si>
  <si>
    <t>Designazione responsabili esterni</t>
  </si>
  <si>
    <t>formazione personale</t>
  </si>
  <si>
    <t>aggiornamento registro trattamento dati</t>
  </si>
  <si>
    <t>videosorveglianza</t>
  </si>
  <si>
    <t xml:space="preserve">Software GRC CORA MODULO ads Amministratore di sistema installato sul server di rete </t>
  </si>
  <si>
    <t>Servizio di controllo log acquisti</t>
  </si>
  <si>
    <t xml:space="preserve">Software applicativo CORA GDPR </t>
  </si>
  <si>
    <t>Software per gestione adempimenti privacy</t>
  </si>
  <si>
    <t>Potatura alberate</t>
  </si>
  <si>
    <t>Messa in sicurezza delle alberate</t>
  </si>
  <si>
    <t>SERVIZIO SCOLASTICO</t>
  </si>
  <si>
    <t>Programma: 1 Istruzione prescolastica</t>
  </si>
  <si>
    <t>3-36 mesi</t>
  </si>
  <si>
    <t>s</t>
  </si>
  <si>
    <t>Missione  :  14 Sviluppo economico e competitività</t>
  </si>
  <si>
    <t>Programma: 2 - commercio</t>
  </si>
  <si>
    <t>SVILUPPO ECONOMICO</t>
  </si>
  <si>
    <t>COMMERCIO</t>
  </si>
  <si>
    <t>n.interventi di potatura - alberate potate</t>
  </si>
  <si>
    <t xml:space="preserve">Ricerca storica di eventuali discendenti e parenti dei concessionari delle aree cimiteriali site nel cimitero del capoluogo contrassegnate dai seguenti numeri 75 29 . Ricerca da effettuarsi mediante consultazione delle schedario anagrafico e degli atti di stato civile e corrispondenza con altri Comuni eventualmente coinvolti. </t>
  </si>
  <si>
    <t>Trasporto alunni</t>
  </si>
  <si>
    <t>n. incontri di formazione</t>
  </si>
  <si>
    <t>Servizio Nido</t>
  </si>
  <si>
    <t>Distretto del Commercio</t>
  </si>
  <si>
    <t>PNRR DIGITALE 2026 - Misure 1.4.4   1.4.3   1.4.1   1.2   1.4.1   1.4.3</t>
  </si>
  <si>
    <t>Attivazione servizio in parte internamente e in parte all'esterno</t>
  </si>
  <si>
    <t>FILIPPA ALBERTO</t>
  </si>
  <si>
    <t>Il presente obiettivo riguarda la tenuta dei registri IVA e tutti gli adempimenti relativi all'IVA - 770 - UNICO - INTRA12. Nell'anno 2023 si è proceduto all'acquisto di una procedura IVA in cloud: essa garantisce la continuità del servizio, l'esecuzione di bakup quotidiani, settimanali, mensili e annuali, aggiornamento delle versioni in tempo reale. L'accesso più rapido e agevole, la migliore e più rapida capacità di risposta ad esigenze impreviste degli utenti, volumi e novità regolamentari e l'aderenza alle normative di sicurezza rapprensentano i benefici gestionali.</t>
  </si>
  <si>
    <t>CONCLUSO</t>
  </si>
  <si>
    <t>ESPERIENZA DEL CITTADINO completamento attività</t>
  </si>
  <si>
    <t>PDNC - completamento attività</t>
  </si>
  <si>
    <t>CLOUD completamento attività</t>
  </si>
  <si>
    <t>SPID E CIE completamento attività</t>
  </si>
  <si>
    <t>1,3,1 Piattaforma digitale dati</t>
  </si>
  <si>
    <t>PDNC api</t>
  </si>
  <si>
    <t>Traferimento statale</t>
  </si>
  <si>
    <t>rapporti con distretto del commercio-gestiti dagli  amministratori</t>
  </si>
  <si>
    <t>Istruttoria pratiche gestiti dal Comune di Fossano</t>
  </si>
  <si>
    <t>Rilascio autorizzazioni</t>
  </si>
  <si>
    <t>Incassato C+R</t>
  </si>
  <si>
    <t>Disavanzo</t>
  </si>
  <si>
    <t xml:space="preserve">REALIZZAZIONE DELLE  OPERE PUBBLICHE INSERITE NEL BILANCIO - </t>
  </si>
  <si>
    <t>Impianto risalita pesci</t>
  </si>
  <si>
    <t>INTERVENTI MANUTENTIVI TERRITORIO COMUNALE</t>
  </si>
  <si>
    <t>Si è in attesa di un parere della Sovrintendenza</t>
  </si>
  <si>
    <t>Contributo</t>
  </si>
  <si>
    <t>SISTEMAZIONE PRATICHE PREVIDENZIALI</t>
  </si>
  <si>
    <t>UFFICIO PERSONALE</t>
  </si>
  <si>
    <t>Trasmissione documentazione</t>
  </si>
  <si>
    <t>Sistemazione posizioni previdenziali su passweb</t>
  </si>
  <si>
    <t>Sistemazione posizioni previdenziali dipendenti più prossimi alla pensione</t>
  </si>
  <si>
    <t>Sistemazione posizioni previdenziali</t>
  </si>
  <si>
    <t>Incarico ditta esterna per supervisione</t>
  </si>
  <si>
    <t>formazione</t>
  </si>
  <si>
    <t>Formazione nell'ambito del codice di comportamento - informazione alle PO in merito antiriciclaggio</t>
  </si>
  <si>
    <t>Integrazione piani di sicurezza per utlizzo locali per eventi e spettacoli</t>
  </si>
  <si>
    <t>Incarico a professionista</t>
  </si>
  <si>
    <t>RISPETTO MODALITA' DI GESTIONE DEI PAGAMENTI</t>
  </si>
  <si>
    <t>RESPONSABILE DEL SERVIZIO FIANANZIARIO</t>
  </si>
  <si>
    <t>Il presente obiettivo gestionale, riguarda tutte le PO e riguarda il rispetto delle modalità di gestione dei pagamenti come da disposizioni del Regolamento di Contabilità approvato con DCC 7/2016- Obiettivo indicato in DGC 186 del 27.11.2023</t>
  </si>
  <si>
    <t>Rispetto tempi medi di pagamento</t>
  </si>
  <si>
    <t>Integrazione sistema valutativo - rispetto tempi medi di pagamento</t>
  </si>
  <si>
    <t>Rimodulazione ufficio di segreteria e attività di formazione</t>
  </si>
  <si>
    <t>TUTTE LE PO</t>
  </si>
  <si>
    <t>Rimodulazione servizio segreteria - valutazione carichi di lavoro - collaborazione con altri uffici - in seguito a eventuali trasferimento di personale - adeguata partecipazione attività di formazione</t>
  </si>
  <si>
    <t>FORMAZIONE E RIMODULAZIONE UFFICI</t>
  </si>
  <si>
    <t>Inclusione e accessibilità</t>
  </si>
  <si>
    <t>Disposizioni di riqualificazione dei servizi pubblici per l'inclusione e accessibilità</t>
  </si>
  <si>
    <t>SEGRETERIA CULTURA</t>
  </si>
  <si>
    <t>Contratti annuali di assistenza software e di manutenzione di attrezzature informatiche e di macchine per ufficio</t>
  </si>
  <si>
    <t>Predisposizione atti per l'ottenimento e la rendicontazione di contributi per la biblioteca, e relativi acquisti</t>
  </si>
  <si>
    <t>Predisposizione atti per l'ottenimento e la rendicontazione di contributi per la biblioteca, e relativa fornitura di materiale bibliografico</t>
  </si>
  <si>
    <t>RATEAZIONI - n. utenti</t>
  </si>
  <si>
    <t>RATEAZIONI - importo rateizzato</t>
  </si>
  <si>
    <t>100</t>
  </si>
  <si>
    <t xml:space="preserve">Rilascio autorizzazioni canone unico patrimoniale </t>
  </si>
  <si>
    <t>TARI - Attività di sollecito e sanzionatoria per evasori totali</t>
  </si>
  <si>
    <t>IMU Attività di bonifica dati</t>
  </si>
  <si>
    <t>Aggiornamento della banca dati IMU e TARI</t>
  </si>
  <si>
    <t xml:space="preserve">L’innovazione normativa, peraltro, richiede, per questo ente, l’integrazione indubbiamente con altre amministrazioni: l’ente infatti deve provvedere all’individuazione del Disability manager, eventualmente in forma associata, e all’individuazione delle integrazioni agli obiettivi programmatici e strategici della performance. In prima applicazione, si possono individuare quali obiettivi programmatici e strategici:
 la ricognizione, da parte di tutti gli uffici, delle modalità di accesso ai servizi comunalie connotazioni di inclusione, per poi tenere conto di tali risultanze nella predisposizione delle modalità integrative di erogazione dei servizi, laddove necessario, rispetto a quanto già in essere;
</t>
  </si>
  <si>
    <t> Individuazione dipendente, anche in forma associata, con qualifica dirigenziale o equiparata, ai fini dell’attuazione della norma</t>
  </si>
  <si>
    <t> Ricognizione obblighi all’interno delle carte dei servizi;</t>
  </si>
  <si>
    <t> In ordine all’attuazione del decreto nei luoghi di lavoro: ricognizione permanente dell’attuazione per quanto compatibile del disposto normativo;</t>
  </si>
  <si>
    <t> Nell’ambito del rifacimento dell’attuale sito web, si è disposta anche integrazione tecnica volta ad assicurare accessibilità a ipovedenti; occorrerà che nel caricamento e integrazione dati sul sito, si attenzioni in modo particolare il format dei documenti, al fine di consentirne l’effettiva accessibilità</t>
  </si>
  <si>
    <t> Attuazione piano per le azioni positive, in particolare modo per le attività previste relative all’inclusione e prevenzione di situazioni di disagio</t>
  </si>
  <si>
    <t>SERVIZIO SEGRETERIA CULTURA</t>
  </si>
  <si>
    <t>Scarto libri biblioteca: numero libri scartati</t>
  </si>
  <si>
    <t>Attivazione entro il 31.12 di tutte le procedure necessarie per la riscossione dei residui attivi relativi all'anno precedente.  Per quanto riguarda le sanzioni cds vanno in riscossione coattiva dopo un anno</t>
  </si>
  <si>
    <t>All'interno del distretto del commercio di cui il comune di Cavallermaggiore fa parte si potrebbe partecipare ad eventuali  bandi per la concessione di contributi ai commercianti. Attualmente tutte le attività sono gestite dal distretto del commercio.</t>
  </si>
  <si>
    <t>INCLUSIONE E ACCESSIBILITA'</t>
  </si>
  <si>
    <t>Opere pubbliche previste per l'anno 2025 - impianto risalita pesci</t>
  </si>
  <si>
    <t>Contributo POR FESR</t>
  </si>
  <si>
    <t>Compartecipazione comune</t>
  </si>
  <si>
    <t>Realizzazione giardino retro nuova biblioteca</t>
  </si>
  <si>
    <t>incarico ditta di supporto per anno 2025</t>
  </si>
  <si>
    <t xml:space="preserve">Il presente obiettivo gestionale, riguarda tutte le PO e riguarda il rispetto delle disposizioni di riqualificazione dei servizi pubblici per l'inclusione e accessibilità. Direttiva del Ministro per la Pubblica Amministrazione del 28 novembre 2023, con indicazioni in materia di misurazione e valutazione della performance individuale; Nota-circolare del Ministro per la pubblica amministrazione del 24.1.2025, contenente prime indicazioni operative in materia sulla misurazione e valutazione della performance individuale;o In data 13 dicembre 2023 è stato approvato il Decreto Legislativo 13 dicembre 2023, n. 222  avente ad oggetto “Disposizioni in materia di riqualificazione dei servizi pubblici  per l'inclusione e l’accessibilità, in attuazione dell'articolo 2, comma 2, lettera e), della legge 22 dicembre 2021, n. 227”. Tale decreto, pubblicato in G.U. n.9 del 12-1-2025 è entrato in vigore il  13-1-2025; l’art. 3, che integra la normativa istitutiva del PIAO (art. 6 del decreto-legge n.80 del 9/6/2021, convertito in legge 113/2021) dispone  che le Pubbliche Amministrazioni, nell’ambito del personale in servizio individuano un dirigente amministrativo o altro dipendente ad esso equiparato, “che  abbia  esperienza sui temi dell'inclusione sociale e dell’accessibilità delle  persone con  disabilità  anche  comprovata  da  specifica  formazione”.  Lo stesso dirigente  o altro dipendente ad esso equiparato “definisce specificatamente le modalità e le azioni…, proponendo la  relativa  definizione  degli  obiettivi programmatici e strategici della  performance… , e della relativa strategia di gestione del capitale umano e di sviluppo organizzativo e degli  obiettivi  formativi  annuali  e pluriennali ….  Le  predette  funzioni possono  essere  assolte  anche  dal  responsabile  del  processo  di inserimento delle persone con disabilità nell'ambiente di lavoro  di cui all'articolo 39-ter, comma 1, del decreto  legislativo  n. 165 del 2001, ove dotato di qualifica dirigenziale”.  “Le pubbliche amministrazioni di cui al comma 1, con meno  di cinquanta dipendenti, possono eventualmente applicare  le  previsioni…,  anche  ricorrendo  a  forme  di  gestione associata”. Occorre a tal proposito evidenziare che, se ai sensi dell’art. 2 della Legge Delega in materia di disabilità (Legge 227/2021) la figura del Disability Manager era già prevista in capo alle Pubbliche Amministrazioni con più di 200 dipendenti, ora l’obbligo di individuazione di tale figura è esteso a tutte le pubbliche amministrazioni.  Se  infatti quelle  con meno di cinquanta dipendenti  possono eventualmente provvedere in forma associata le stesse sono comunque tenute a mettere in atto le procedure di cui al decreto in commento e a individuare il soggetto idoneo a provvedere.  La previsione dell’estensione a tutte le PA è inoltre confermata dall’art. 6 del Decreto 222/2023 in commento che elimina il riferimento ai duecento dipendenti   dall’art 39 ter del D.Lgs.  165/2001 quale limite di applicazione delle disposizioni relative. Dell’avvenuta individuazione dei soggetti con i relativi nominativi va poi data comunicazione alla Presidenza del Consiglio dei ministri - Dipartimento  della  funzione pubblica. Le proposte di obiettivi programmatici e strategici della  performance  per garantire accessibilità ai servizi dei cittadini  con disabilità e ai dipendenti nei luoghi di lavoro    con anche le proposte di attività formative formazione, da inserire nel PIAO, avanzate  dal dirigente o dipendente ad esso equiparato, vanno poi sottoposte a consultazione, nei modi definiti dall’OIV  o nucleo di valutazione delle PA di riferimento, sentendo le associazioni nazionali o territoriali rappresentative delle persone con disabilità  iscritte nel Registro Unico Nazionale del Terzo Settore, secondo criteri di maggiore rappresentatività che possono presentare osservazioni.    Le PA sono inoltre tenute, ai sensi dell’art. 7 del decreto in questione ad aggiornare le Carte dei Servizi, con l’indicazione dei livelli di qualità dei servizi erogati con riferimento alla effettiva accessibilità delle prestazioni per  le  persone  con disabilità, evidenziando quanto  previsto  dalla  normativa  vigente nello specifico settore di riferimento, indicando chiaramente  ed  in maniera accessibile per le varie  disabilità  i  diritti,  anche  di natura risarcitoria, che gli utenti possono esigere nei confronti dei gestori del servizio e dell'infrastruttura e  le  modalità  con  cui esigerli, anche attraverso gli organi o  le  autorità  di  controllo preposte”.
</t>
  </si>
  <si>
    <t>Convenzioni</t>
  </si>
  <si>
    <t xml:space="preserve">Il presente obiettivo intende proseguire la realizzazione dei lavori inseriti nel bilancio anno 2024 ed in particolare la realizzazione di argini fluviali a difesa del concentrico dalle alluvioni dei torrenti Maira e Mellea, monitorando nel dettaglio il relativo cronoprogramma. 
</t>
  </si>
  <si>
    <t>lavori in corso</t>
  </si>
  <si>
    <t>Progetto esecutivo approvato - lavori affidati e in corso</t>
  </si>
  <si>
    <t>Opere pubbliche previste per l'anno 2024 e affidamento lavori 2024</t>
  </si>
  <si>
    <t xml:space="preserve">il Regolamento (UE) 2021/241 istituisce il dispositivo per la ripresa e la resilienza e l’Italia si è attivata per la redazione di un Piano Nazionale di Ripresa e Resilienza (PNRR);
-  nell’ambito della Missione 1, sono stati previsti:
 Estensione dell’utilizzo delle piattaforme nazionali di identità digitale – SPID CIE
 Adozione app IO e pagopa
 Abilitazione al cloud per le P.A. locali
 Esperienza del Cittadino nei servizi pubblici.                                                                                   Il presente obiettivo gestionale fa riferimento al raggiungimento degli obiettivi di cui ai seguenti avvisi:
 Avviso Misura 1.4.4 “Estensione dell’utilizzo delle piattaforme
nazionali di identità digitale – SPID CIE”
 Avviso Misura 1.4.3 “Pago PA”
 Avviso Investimento 1.2 “Abilitazione al cloud per le P.A. locali” 
 Avviso Misura 1.4.1 “Esperienza del Cittadino nei servizi pubblici”
 Avviso Misura 1.4.5 “Piattaforma notifiche digitali”
 Avviso Misura 1.4.3 “Adozione APP IO” 
</t>
  </si>
  <si>
    <t>CONCLUSO - CONTROLLO A CAMPIONE concluso</t>
  </si>
  <si>
    <t>27/11/24 verifica sincrona</t>
  </si>
  <si>
    <t>concluso e pagato nel 2024</t>
  </si>
  <si>
    <t>PNC</t>
  </si>
  <si>
    <t>Digitalizzazione SUAP</t>
  </si>
  <si>
    <t>Adesione stato civile digitale</t>
  </si>
  <si>
    <t>SUAP e SUE</t>
  </si>
  <si>
    <t>SUAP e SUE enti terzi</t>
  </si>
  <si>
    <t>3 CONSLUSI</t>
  </si>
  <si>
    <t xml:space="preserve">2 PAGATI </t>
  </si>
  <si>
    <t>5 CONCLUSI</t>
  </si>
  <si>
    <t>5 PAGATI</t>
  </si>
  <si>
    <t>SUAP E SUE ENTI TERZI</t>
  </si>
  <si>
    <t>Adesione allo stato civile</t>
  </si>
  <si>
    <t>PNC ANPR</t>
  </si>
  <si>
    <t>2,2,3 Digitalizzazione procedure</t>
  </si>
  <si>
    <t>2,2,3, Digitalizzazione procedure enti terzi</t>
  </si>
  <si>
    <t xml:space="preserve">1.4.4 </t>
  </si>
  <si>
    <t>ANPR</t>
  </si>
  <si>
    <t>PAGATO</t>
  </si>
  <si>
    <t>1.4.4</t>
  </si>
  <si>
    <t>SPID e CIE</t>
  </si>
  <si>
    <t>PAGO PA</t>
  </si>
  <si>
    <t>1,4,3</t>
  </si>
  <si>
    <t>CONCLUSI</t>
  </si>
  <si>
    <t>Progettista Studio PD</t>
  </si>
  <si>
    <t>n. ab. 2027</t>
  </si>
  <si>
    <t>Ultimazione acquisto PC per la sostituzione di hardware obsoleto in dotazione agli uffici mediante utilizzo delle economie da digitalizzazione PNRR</t>
  </si>
  <si>
    <t>Gestione polizze assicurative, sinistri e rapporti con il broker</t>
  </si>
  <si>
    <t>Numero procedimenti di acquisizione di beni e servizi e di assistenza software e manutenzione di attrezzature informatiche e di macchine per ufficio</t>
  </si>
  <si>
    <t xml:space="preserve">n. autorizzazioni canone unico patrimoniale </t>
  </si>
  <si>
    <t xml:space="preserve">IMU  - attività di accertamento </t>
  </si>
  <si>
    <t xml:space="preserve"> Affidamento servizio di riscossione coattiva delle entrate tributarie e patrimoniali e delle contravvenzioni</t>
  </si>
  <si>
    <t>sgravi e restituzione di tributi</t>
  </si>
  <si>
    <t>Protocollo d’intesa tra la Condotta Slow Food di Fossano e Istituto Comprensivo</t>
  </si>
  <si>
    <t>Performance posizioni organizzative</t>
  </si>
  <si>
    <t>Rispetto dei tempi di pagamento stabiliti dalla legge per le fatture commerciali a livello di ente</t>
  </si>
  <si>
    <t>30 gg</t>
  </si>
  <si>
    <t>- correlazione all'effettivo perseguimento degli obiettivi di incremento entrate comunali, assumendo a riferimento le previsioni di capitoli di bilancio, ciascun servizio per l'ambito di competenza; per quanto riguarda i servizi caratterizzati da spese piuttosto che dalla realizzazione dell'entrata, si terranno in considerazione le iniziative perseguite volte ad economicità nella gestione della spesa; per i servizi per i quali non vengano in rilievo in modo particolare nè entrate nè spese, si terranno in considerazione le iniziative che comportino maggiore efficientamento nella gestione dei procedimenti (riduzione tempi procedimento, evasione arretrati, ecc.);</t>
  </si>
  <si>
    <t>PERFORMANCE POSIZIONI ORGANIZZATIVE</t>
  </si>
  <si>
    <t xml:space="preserve">Il progetto è finalizzato allo sgombero della neve e al servizio antigelo mediante interventi preventivi di spargimento del misto sabbia-sale. Il responsabile del settore lavori pubblici ha il compito, di monitorare le previsioni metereologiche e attuare misure preventive e/o di immediato intervento sia del personale comunale (squadra esterna) per i propri compiti in seguito descritti, che della ditta appaltatrice del servizio di sgombero neve e spargimento sale, la quale deve essere pronta ad intervenire in qualsiasi ora del giorno, munita di adeguati automezzi per lo spargimento della sabbia e sale e dello sgombero della neve.
Il servizio di spargimento della sabbia e sale, qualora necessario, deve essere effettuato con particolare attenzione alle ore serali e mattutine e in particolare in luoghi sensibili (scuole, comune, piazza, stazione, centro medico, palazzetto e Biblioteca)
</t>
  </si>
  <si>
    <t>gli inserimenti sono effettuati in collaborazione con il Monviso Solidale sotto forma di tirocini, borse lavoro ed inserimento di persone fragili. La convenzione è con il Ministero della Giustizia per lavori di pubbica utilità da far svolgere a persone con condanne penali convertite in ore di lavoro e con il Ministero degli Interni per analoghi lavori da far svolgere a coloro che hanno ottenuto la conversione della sanzione amministrativa in ore di lavori socialmente utili</t>
  </si>
  <si>
    <t>Si è in attesa della bozza di piano redatta dalla ditta incaricata per una revisione con i referenti del territorio.</t>
  </si>
  <si>
    <t xml:space="preserve">Le finalità del progetto sono intrinseche nella sempre maggior richiesta di sicurezza da parte dei cittadini nelle ore serali e durante lo svolgimento di tutte le varie manifestazioni che si tengono nell’arco annuale. Gli obiettivi prioritari sono costituiti dal presidio delle aree cittadine, ai fini della prevenzione e della repressione:
- degli illeciti in materia di sicurezza stradale con particolare riferimento alla sosta indisciplinata (in aree pedonali, sui marciapiedi, ecc.), alla guida pericolosa e rumorosa (silenziatori modificati), alla velocità eccessiva, alla tutela dei pedoni (veicoli che percorrono aree pedonali, marciapiedi, portici);
- dei fenomeni di microcriminalità o semplice decoro urbano , su strade ed aree pubbliche;
- delle violazioni in materia di quiete pubblica (guida rumorosa, schiamazzi, rumori molesti connessi con la circolazione stradale ed allo svolgimento delle varie manifestazioni);
- dei fenomeni di inciviltà, bullismo giovanile, vandalismo e atti di teppismo su strade ed aree pubbliche ai danni del patrimonio pubblico e privato (defecazioni canine, danneggiamenti di parchi, giardini ed arredo urbano, danneggiamento delle abitazioni private e degli esercizi commerciali, ecc.);
- controllo della sicurezza e della viabilità in occasioni di feste temporanee, fiere, sagre e feste patronali.
Onere particolarmente gravoso ed assoluta novità nella gestione dei servizi di vigilanza, è stato l’adempimento alla “Circolare Gabrielli” ed agli atti seguenti emanati dal Ministero dell’Interno e dalla Prefettura di Cuneo, in materia di tutela della safety e della security, emanate a seguito dei gravi incidenti avvenuti a Torino nel mese di Giugno 2017. </t>
  </si>
  <si>
    <t>Ampliamento della videosorveglianza con l'inserimento  di nuovi punti di ripresa sia nel parco Sant'Agostino sia presso la nuova biblioteca, potranno garantire un miglior controllo di quelle zone. E' già pronto un piano di ampliamento che riguarda il centro storico che verrà presentato al prossimo bando del Ministero degli Interni</t>
  </si>
  <si>
    <t>RAPPORTI CON SOVRINTENDENZA</t>
  </si>
  <si>
    <t xml:space="preserve">LLPP UTC </t>
  </si>
  <si>
    <t>Pareri sovrintendenza</t>
  </si>
  <si>
    <t>Redazione regolamento</t>
  </si>
  <si>
    <t>Redaizone piano</t>
  </si>
  <si>
    <t>PIANO E REGOLAMENTO ZONIZZAZIONE ACUSTICA</t>
  </si>
  <si>
    <t>UTC -POLIZIA MUNICIPALE</t>
  </si>
  <si>
    <t>EURO 14.000,00 pagato nel 2023</t>
  </si>
  <si>
    <t xml:space="preserve">SUAP e SUE </t>
  </si>
  <si>
    <t>ENTRO IL 04/06/2025</t>
  </si>
  <si>
    <t>euro 18.854,00 pagato nel 2023</t>
  </si>
  <si>
    <t>CONCLUSO IL 06/03/2025</t>
  </si>
  <si>
    <t>euro 4.802,00 pagato nel 2024</t>
  </si>
  <si>
    <t>euro 20.344,00 pagato nel 2024</t>
  </si>
  <si>
    <t>euro 32,589,00 pagato nel 2024</t>
  </si>
  <si>
    <t>Presenza del personale nelle giornate di festività consecutive al fine di garantire il servizio e gli obblighi derivanti da un eventuale decesso-funerale-ritiro salma presso i cimiteri di Cavallermaggiore</t>
  </si>
  <si>
    <t>Rendere editabile il modello unificato e relativi allegati per le autorizzazioni agli eventi.</t>
  </si>
  <si>
    <t>entro 31/12</t>
  </si>
  <si>
    <t xml:space="preserve">INSERIMENTI LAVORATIVI </t>
  </si>
  <si>
    <t xml:space="preserve">Messa in sicurezza del territorio a rischio idrogeologico - LAVORI DI MESSA IN SICUREZZA DEL TERRITORIO A RISCHIO IDROGEOLOGICO: TORRENTI MAIRA E MELLEA, AREE FASCE FLUVIALI. </t>
  </si>
  <si>
    <t>Sistemazioni posizioni previdenziali</t>
  </si>
  <si>
    <t>Predisposizione</t>
  </si>
  <si>
    <t>Approvazione in commissione urbanistica</t>
  </si>
  <si>
    <t>Approvazione in consiglio comunale</t>
  </si>
  <si>
    <t>Elaborazione PIANO E REGOLAMENTO ZONIZZAZIONE ACUSTICA. E' necessario apportare al PIANO  gli aggiornamenti a seguito delle modifiche del piano regolatore e al regolamento gli indirizzi di modifica proposti  dell'amministrazione comunale.</t>
  </si>
  <si>
    <t>n. ab. 2028</t>
  </si>
  <si>
    <t>n. ab. 2026 (consuntivo)</t>
  </si>
  <si>
    <t>n. ab. 2026 (preventivo)</t>
  </si>
  <si>
    <t>ATTESO 2026</t>
  </si>
  <si>
    <t>RAGGIUNTO 2026</t>
  </si>
  <si>
    <t>LINGUA MONICA</t>
  </si>
  <si>
    <t>Attivazione procedure per riscossione  cds - residui al 31/12/2025 euro 11.000,00</t>
  </si>
  <si>
    <t>OK</t>
  </si>
  <si>
    <t>Attivazione procedure per riscossione TARI - residui al 31/12/2025  euro 90.000,00</t>
  </si>
  <si>
    <t xml:space="preserve">Anno 2025  - invio area riscossioni   </t>
  </si>
  <si>
    <t>Anno 2025 cds</t>
  </si>
  <si>
    <t>REALIZZAZIONE DELLE  OPERE PUBBLICHE INSERITE NEL BILANCIO - MANUTENZIONE STRADE ANNO 2026</t>
  </si>
  <si>
    <t xml:space="preserve">Il presente obiettivo intende realizzarei lavori inseriti nel bilancio anno 2026 ed in particolare la manutenzione della rete stradale comunale, monitorando nel dettaglio il relativo cronoprogramma 
</t>
  </si>
  <si>
    <t>CHIESTO AD ORNELLA</t>
  </si>
  <si>
    <t>anno 2026</t>
  </si>
  <si>
    <t>i progetti dei vigili sono valutati 28 euro ora</t>
  </si>
  <si>
    <t>2025 E 2026</t>
  </si>
  <si>
    <t>Assistenza programma IVA</t>
  </si>
  <si>
    <t>ATTIVITA' COMPLETATA IN VERIFICA</t>
  </si>
  <si>
    <t>ATTIVITA COMPLTATA IN ATTESA</t>
  </si>
  <si>
    <t>Finanziamento erogato nel 2025</t>
  </si>
  <si>
    <t>Attività completata - richiesta di pagamento inviata</t>
  </si>
  <si>
    <t>concluso tutto pagato</t>
  </si>
  <si>
    <t>Digitalizzazione pratiche SUAP e SUE Piattaforma SUE</t>
  </si>
  <si>
    <t>decreto di finanziamento 14/11/25</t>
  </si>
  <si>
    <t>Opere pubbliche previste per l'anno 2025 e 2026- manutenzione straordinaria fabbricati</t>
  </si>
  <si>
    <t xml:space="preserve">Il presente obiettivo intende realizzare lavori inseriti nel bilancio anno 2025 e 2026 manutenzione edifici  ATC (Accordo stipulato) e sistemazione tetto centro Medico- Teatro San Giorgio (affidato nel 2025) e Palazzo Comunale (incarico di progettazione)
</t>
  </si>
  <si>
    <t xml:space="preserve">Il presente obiettivo intende realizzare lavori inseriti nel bilancio anno 2026 ed in particolare Realizzazione giardino retro nuova biblioteca civica
</t>
  </si>
  <si>
    <t>Opere pubbliche previste per l'anno 2026- giardino retro biblioteca</t>
  </si>
  <si>
    <t xml:space="preserve">Il presente obiettivo intende realizzare lavori inseriti nel bilancio anno 2026 ed in particolare l'impianto di risalita pesci
</t>
  </si>
  <si>
    <t>Affidamento ditta esterna</t>
  </si>
  <si>
    <t>Incarico effettuato nel 2025 - lavori in corso</t>
  </si>
  <si>
    <t xml:space="preserve">L'Amministrazione dispone l'incremento anche per il 2026 rispetto al 2024, per i responsabili di servizio, fino al 20% della retribuzione di risultato in rapporto al budget complessivo, purchè nel rispetto dei limiti salario accessorio 2016; tale incremento, per poter essere effettivamente reso efficace, è subordinato alle seguenti condizioni:
- rispetto dei tempi di pagamento stabiliti dalla legge per le fatture commerciali, a livello di ente;
- correlazione all'effettivo perseguimento degli obiettivi di incremento entrate comunali, assumendo a riferimento le previsioni di capitoli di bilancio, ciascun servizio per l'ambito di competenza; per quanto riguarda i servizi caratterizzati da spese piuttosto che dalla realizzazione dell'entrata, si terranno in considerazione le iniziative perseguite volte ad economicità nella gestione della spesa; per i servizi per i quali non vengano in rilievo in modo particolare nè entrate nè spese, si terranno in considerazione le iniziative che comportino maggiore efficientamento nella gestione dei procedimenti (riduzione tempi procedimento, evasione arretrati, ecc.);
- la concreta valutazione della rispondenza delle misure perseguite da ciascun servizio, rispetto ai predetti obiettivi, sarà svolta sulla base dei riscontri che gli stessi servizi faranno pervenire, da sottoporre all'Amministrazione, al segretario e al Nucleo di valutazione
</t>
  </si>
  <si>
    <t>incremento del 20% già nel 2025 rispetto al 2024 e rimane confermato per il 2026 sempre rispetto al 2024 - quindi uguale al 2025</t>
  </si>
  <si>
    <t>Opere pubbliche previste per l'anno 2026- sistemazione area ecologicai</t>
  </si>
  <si>
    <t>Contributo csea</t>
  </si>
  <si>
    <t xml:space="preserve">Il presente obiettivo intende realizzare lavori inseriti nel bilancio anno 2026 ed in particolare efficientamento energetico e miglioramento sismico palazzetto dello sport
</t>
  </si>
  <si>
    <t>Opere pubbliche previste per l'anno 2026- efficientamento energetico e miglioramento sismico palazzetto dello sport</t>
  </si>
  <si>
    <t>Contributo FESR</t>
  </si>
  <si>
    <t>Incarico professionale</t>
  </si>
  <si>
    <t xml:space="preserve">La L. n. 190/2012 ha introdotto l’obbligo normativo di redigere un piano anticorruzione, sulla falsariga dei principi già introdotti per le aziende private attraverso i cc.dd. modelli organizzativi previsti dall’art. 6 del D.Lgs. n. 231/2001. Questa norma precisa “che se il reato è stato commesso dalle persone indicate nell'articolo 5, comma 1, lettera a), l'Ente non risponde se prova che il compito di vigilare sul funzionamento e l'osservanza dei modelli di curare il loro aggiornamento è stato affidato a un organismo dell'Ente dotato di autonomi poteri di iniziativa e di controllo”.
Ciò in applicazione del principio costituzionale della personalità della responsabilità penale ai sensi dell’art. 27 C., nonché del brocardo latino ”societas delinquere non potest”.
La circostanza che, sia per le società che per le persone giuridiche pubbliche, vi sia una scissione fra il soggetto giuridico inteso come Ente e l’autore materiale della violazione, ha imposto la necessità di modulare le varie ipotesi di responsabilità civile, penale ed amministrativa in maniera differente sia per gli Enti di diritto privato che per quelli di diritto pubblico.
L’art. 1, comma 12, della L. n. 190/2012 dispone che in caso di commissione, all'interno dell'Amministrazione, di un reato di corruzione accertato con sentenza passata in giudicato, il Responsabile della Prevenzione della Corruzione risponde ai sensi dell'articolo 21 del D.Lgs. 30 marzo 2001, n. 165, e successive modificazioni, nonché sul piano disciplinare, oltre che per il danno erariale e all'immagine della Pubblica Amministrazione, salvo che provi di avere predisposto, prima della commissione del fatto, il piano di anticorruzione, di aver osservato le prescrizioni previste nella L. n. 190/2012 e di aver vigilato sul funzionamento e sull'osservanza del piano.
Quanto all’elenco delle attività a rischio corruzione, è rimessa ad ogni singolo Ente l’indagine dei settori a rischio, al fine di precostituire l’elenco delle attività da inserire nel piano. Sul punto il legislatore, al comma 9 lett. a) L. n. 190/2012, chiarisce che le attività elencate nel comma 16 sono in re ipsa a rischio corruzione. Trattasi di elenco non tassativo atteso che il comma 9 lascia impregiudicato l’esito della verifica del responsabile sulla sussistenza, all’interno dell’Ente, di ulteriori aree a rischio corruzione.
In ottemperanza a  quanto previsto dal Piano Nazionale Anticorruzione, approvato con delibera ANAC n. 831 del 3 agosto 2016, il Comune  - ufficio del Segretario Comunale, in ottemperanza alle disposizioni vigenti ha predisposto la sezione PIAO del Piano Triennale della Prevenzione della Corruzione e della Trasparenza 2026 -2028, mantenendo la medesima impostazione del precedente Piano Triennale 2024 -2026, salvo alcune integrazioni, in particolare riguardanti il whistleblowing.
Il ruolo di Responsabile della Prevenzione e della Corruzione presuppone la conoscenza articolata del contesto esterno, del contesto interno, una mappatura completa e precisa di tutti i procedimenti, tutte condizioni che non possono essere assolutamente assolte in modo completo e organico da un incarico in reggenza in situazione emergenziale. La predisposizione del Piano per la Prevenzione della Corruzione dovrebbe presupporre una “profonda conoscenza dell’organizzazione, nonché di come si configurano i fattori decisionali ed i fattori di rischio” (pag. 24 PNA); il Responsabile della Prevenzione della Corruzione dovrebbe, pertanto, “avere adeguata conoscenza dell’organizzazione e del suo funzionamento” (pag. 26 PNA).
A tal fine, è necessario procedere ad un aggiornamento del Piano al fine di rispettare le scadenze normative, precisando tuttavia che la circostanza che il legislatore imponga la medesima scadenza temporale per tale adempimento a tutti gli Enti Locali, indipendentemente dai mutamenti organizzativi e degli scenari politici, non consente di predisporre un Piano preceduto da una concreta e oggettiva analisi del contesto, la cui complessità organizzativa e politica richiederebbe ben altri tempi di valutazione per addivenire ad opzioni di concreto miglioramento nell’assetto delle misure di contrasto alla corruzione e all’adozione delle relative azioni di prevenzione. 
Per addivenire ad una stesura del Piano che sia in grado di fornire misure realistiche e coerenti con l’assetto del singolo Ente, occorre adottare azioni sinergiche finalizzate ad un’auto-analisi organizzativa adeguata alle strutture e alle misure da porre in essere, attività preliminare che richiede uno screening del contesto.
Sin da ora si ribadisce la necessità che ogni settore individui specifici responsabili di procedimento, come previsto nel Piano Nazionale Anticorruzione, al fine sia di condividere in maniera partecipata le decisioni nei procedimenti a contenuto maggiormente discrezionale, rendendole maggiormente ponderate, sia di evitare errori individuali dovuti a sovraccarico lavorativo e alla fretta di provvedere.
In generale, la duplicazione delle risorse umane interessate nei vari procedimenti (responsabile del procedimento diverso dal responsabile del provvedimento) costituisce un efficace ostacolo a fenomeni di accentramento di potere e rende più difficile il proliferare di fenomeni corruttivi
</t>
  </si>
  <si>
    <t>OK ORNELLA</t>
  </si>
  <si>
    <t>La gestione amministrativa e contabile dei documenti di bilancio è senza dubbio la funzione principale del servizio finanze supportato dall'ufficio contabilità economica - enti partecipati nella predisposizione del conto economico e dello stato patrimoniale da affiancare al bilancio di previsione dell'ente. Nel corso dei dodici mesi viene gestito il cosiddetto "ciclo del bilancio" che inizia con la predisposizione del documento iniziale, al quale in corso di esercizio vengono apportate le variazioni richieste dagli uffici e servizi oppure richieste dall'amministrazione dell'ente, per giungere nel mese di luglio alla scadenza obbligatoria dell'assestamento generale. Nello stesso mese di luglio si gettano le basi per la costruzione del bilancio dell'esercizio successivo, tramite la predisposizione del Documento Unico di Programmazione (DUP). Il ciclo bilancio riprende poi a settembre con la predisposizione del bilancio consolidato, continua nel mese di novembre con le ultime variazioni, ma soprattutto con la presentazione della nota di aggiornamento del DUP e della bozza di bilancio di previsione dell'esercizio successivo da presentare al Consiglio Comunale per la loro approvazione entro il 31 dicembre. Attualmente la normativa prevede come scadenza 31.12 ma comunque anche nel 2026 è stato prorogato. Obiettivo è non utilizzare la proroga.</t>
  </si>
  <si>
    <t>Responsabile della protezione dei Dati personali (RPD) - decreto sindacale n. 14 del 21/05/2024</t>
  </si>
  <si>
    <t>Opere pubbliche previste per l'anno 2026 - Manutenzione rete stradale comunale</t>
  </si>
  <si>
    <t>NUOVA ASSUNZIONE</t>
  </si>
  <si>
    <t xml:space="preserve">Servizio di redazione aggiornamento del Piano Comunale di Protezione
Civile. </t>
  </si>
  <si>
    <t>SISTEMAZIONE AREA ECOLOGICA</t>
  </si>
  <si>
    <t xml:space="preserve">Il presente obiettivo intende realizzare lavori inseriti nel bilancio anno 2026 ed in particolare la sistemazione dell'area ecologica
</t>
  </si>
  <si>
    <t>gia eseguito</t>
  </si>
  <si>
    <t>Si prevede collaudo a breve, le altre fasi sono tutte terminate</t>
  </si>
  <si>
    <t>Gli inserimenti sono effettuati in collaborazione con il Consorzio Monviso Solidale o l'ASL, sotto forma di tirocini, borse lavoro ed inserimento di persone fragili o a seguito di infrazioni con inserimento di LPU. Le convenzioni sono stipulate  con gli Enti promotori  di Inserimenti sociali (Consorzio Monviso Solidale o ASL) oppure con il Ministero della Giustizia - Tribunale di Cuneo per lavori di pubbica utilità da far svolgere a persone con condanne penali  che hanno ottenuto la conversione della sanzione amministrativa in ore di lavori socialmente utili</t>
  </si>
  <si>
    <t>programmazione delle attività da realizzare all'interno del progetto con il tutor Consorzio Monviso Solidale o tribunale o Asl</t>
  </si>
  <si>
    <t>NUOVA ASSUNZIONE OPERAIO</t>
  </si>
  <si>
    <t xml:space="preserve">   </t>
  </si>
  <si>
    <t xml:space="preserve">Avere una Città pulita e ben tenuta negli arredi urbani (panchine, parchi giochi, ecc.), con diverse aree verdi pubbliche curate e gestite in modo efficiente. Sensibilizzazione nei confronti della tematica dell’ecologia, del rispetto e della cura degli spazi comuni, della raccolta differenziata. Potenziamento raccolta differenziata. Vigilare su comportamenti sbagliati, sulla tutela dei canali irrigui e sul pericoloso fenomeno degli scarichi abusivi e, in generale, del pericolo di inquinamenti. Potenziamento della pulizia ordinaria e straordinaria della Città. Collaborazione con il volontari dell'associazione Natura in Città. Dare attuazione alle convenzioni con i Comuni limitrofi e con il Consorzio Bealera dei Mulini.
</t>
  </si>
  <si>
    <t>Potenziamento pulizia ordinaria e straordinaria della Città</t>
  </si>
  <si>
    <t>Allasia Plant - Soc. Agr. Tetti Bussone</t>
  </si>
  <si>
    <t xml:space="preserve">GESTIONE E REALIZZAZIONE DI EVENTI  E ATTIVITA' ORGANIZZATE DALLA PROLOCO, DALL'UNITRE, DAL COMUNE E DALLE ASSOCIAZIONI LOCALI </t>
  </si>
  <si>
    <t xml:space="preserve">L'obiettivo è la valorizzazione dell'immagine del Comune. A tal fine si ritiene di sostenere iniziative culturali di livello quali la Fiera Piemontese del Libro ed altre iniziative volte ad incentivare le espressioni culturali e artistiche del territorio .    Oltre alla organizzazione delle attività durante il normale orario di lavoro il progetto prevede la presenza di dipendenti dell'area amministrativa, tecnica e di vigilanza. Le Associazioni presenti sul territorio organizzano durante il 2026 attività  con il  patrocinio del Comune.  Gli uffici, ciascuno per quanto di propria competenza, assicurano la collaborazione del personale. Aggiornamento vademecum + documento unico+ relativi allegati e monitoraggio da parte delle associazioni e rispetto tempistiche presentazione pratiche .  </t>
  </si>
  <si>
    <t>Presentazione bozza all'Amministrazione Comunale</t>
  </si>
  <si>
    <t>SOSTITUTA</t>
  </si>
  <si>
    <t xml:space="preserve">Concordare con Sovrintendenza piano di riscontro e valutazione pratiche pendenti quali vendita di immobili/ ristrutturazione (locale retro studio medico) e retrocessione  tombe vincolate . </t>
  </si>
  <si>
    <t xml:space="preserve">Valutazioni pratiche patrimonio comunale per ristrutturazioni, vendite, altro           </t>
  </si>
  <si>
    <t xml:space="preserve"> </t>
  </si>
  <si>
    <t>Efficientamento energetico e miglioramento sismico palazzetto dello sport</t>
  </si>
  <si>
    <t>Attivazione dell servizio con le nuove modalità - attuale gara scade a giugno 2026</t>
  </si>
  <si>
    <t>Predisposizione delle comunicazioni di variazione toponomastica e numerazione civica x ogni  singolo intestatario scheda/individuo ed attività produttiva/ditta ecc residenti in Loc. Motta Gastaldi e Fr. Madonna del Pilone</t>
  </si>
  <si>
    <t>Inserimento numeri civici sul sito Agenzia delle Entrate ed  aggiornamento dell’archivio Nazionale degli stradari e dei numeri civici (ANNCSU</t>
  </si>
  <si>
    <t>Parere della Prefettura in caso di variazoni toponimi:                                                                                         -variazione anagrafica al PC e  sulle schede cartacee di famiglia ed individuali; 
-Trasmissione comunicazioni a:
Ufficio Elettorale per  revisione- stampa etichette di variazione indirizzo per tessera elettorale e variazione liste generali;
Ufficio Tributi; Ufficio Ambiente;
Ai gestori dei servizi di pubblica utilità dei nuovi indirizzi dell’utenza;</t>
  </si>
  <si>
    <t>Smaltimento caricamento atti AIRE - attualmente residuano n. 210 atti da caricare in seguito alla trasmissione dal consolato sino all'anno 2025</t>
  </si>
  <si>
    <t xml:space="preserve">Modifica regolamento TARI - Approvazione PEF 2026-2029 - Ruolo Tari 2026 con incremento numero utenze </t>
  </si>
  <si>
    <t>Attività di Rateazioni, sgravio e restituzione di tributi</t>
  </si>
  <si>
    <t>BONUS TARI</t>
  </si>
  <si>
    <t>•  Modifica del Regolamento per l’applicazione della Tassa sui rifiuti TARI per adeguamento a novità normative connesse al Bonus Tari.
• Gestione delle nuove incombenze connesse al Bonus Tari, dall’accreditamento a SGATE allo scarico delle DSU, verifica delle 184 Dsu ottenute, riconoscimento del bonus agli aventi e recupero morosità, e infine comunicazione attività svolte allo SGATE entro il 31/07/2026.
•  Approvazione PEF 2026-2029 e predisposizione tariffe TARI 2026 con approvazione da parte del Consiglio comunale.
• Bollettazione Tari 2026: predisposizione degli atti necessari all’invio ai contribuenti delle bollette TARI previe simulazioni tariffarie con copertura totale dei costi inseriti nel PEF 2026-2029, fornendo al contribuente la possibilità di scegliere se pagare tramite il sistema PagoPA oppure tramite il modello F24. 
• Rateazioni: predisposizione di piani di rateazione del pagamento della TARI per i contribuenti in difficoltà economica e monitoraggio costante dei versamenti riferiti alle pratiche di rateazione già concesse alla data del 31/12/2025.
• Attività di sgravio e restituzione di tributi: restituzione dei tributi erroneamente versati al comune ed allo sgravio delle somme addebitate e non dovute o abbuonate in conseguenza a interventi normativi.
• TARI - Attività di sollecito per morosi contestualmente all’invio del ruolo principale e solleciti residuali puntuali e sanzionatoria per evasori totali con l’obiettivo di aumentare il numero di utenze rispetto all'anno precedente in seguito alle verifiche effettuate, attività di sollecito di pagamento da inviare agli utenti morosi TARI per l’anno d’imposta 2025.
• Affidamento servizio di riscossione coattiva entrate tributarie e patrimoniali e delle contravvenzioni e invio alla riscossione coattiva delle entrate tributarie per le quali i solleciti di pagamento non hanno dato esito positivo, e costante monitoraggio degli incassi relativi alle liste di carico inviate al concessionario.
• Aggiornamento della banca dati IMU e TARI e bonifica dati: con l’inserimento delle dichiarazioni presentate dai contribuenti, l’inserimento delle dichiarazioni di successione e l’aggiornamento della situazione catastale tramite l’acquisizione delle variazioni catastali dai dati presenti sul sito dell’Agenzia del Territorio e dell’Agenzia delle Entrate.
• IMU - Attività sanzionatoria: individuazione dei soggetti evasori totali/parziali IMU ed emissione avvisi d’accertamento. Quest’anno scadono le liquidazioni Imu anno 2021, relative ad omessi versamenti oppure a versamenti d’imposta inferiore al dovuto, pertanto l’obiettivo per l’anno 2026 consiste nel procedere alla verifica dei pagamenti e delle dichiarazioni relative a IMU e all'emissione dei relativi avvisi di accertamento a partire dall'esercizio 2021.
• Proseguimento attività di verifica in sede di rilascio di licenze, autorizzazioni, concessioni e dei relativi rinnovi, o di ricezione di segnalazioni certificate di inizio attività, concernenti attività commerciali o produttive ai fini del rilascio di attestato di regolarità tributaria del soggetto istante, e dell’avvio delle procedure per la regolarizzazione delle situazioni non in regola, ai sensi del Regolamento approvato con deliberazione del Consiglio Comunale n.  33 del 30 settembre 2019 disciplinante misure preventive per sostenere il contrasto dell’evasione dei tributi locali.
• Rilascio autorizzazioni soggette al CUP (canone unico patrimoniale).</t>
  </si>
  <si>
    <t>tributo TARI - importo ruolo principale 2026 - stimato</t>
  </si>
  <si>
    <t>numero contribuenti BONUS TARI</t>
  </si>
  <si>
    <t>Solleciti stimati in aggiunta all'invio tramite bolletta tari 2026</t>
  </si>
  <si>
    <t>TARI  - importo stimato ruoli coattivi da inviare al concessionario</t>
  </si>
  <si>
    <t>IMU  - importo stimato ruoli coattivi da inviare al concessionario</t>
  </si>
  <si>
    <t>•	Affidamento appalto servizi assicurativi in scadenza ad aprile 2026.
•	Ottenimento finanziamento da Bando Risorse in Comune nell’ambito del PNRR - NextGenerationEU - MISSIONE 1 - COMPONENTE 1 – Investimento 2.3 “Competenze e capacità amministrativa” – Sub-investimento 2.3.2 “Sviluppo delle capacità nella pianificazione, organizzazione e formazione strategica della forza lavoro”, affidamento per il raggiungimento dell’obiettivo e rendicontazione.
•	Rinnovo dell’affidamento dei canoni annuali di assistenza software e di manutenzione di attrezzature informatiche e di macchine d’ufficio.
•	Acquisti di cancelleria e prodotti di igiene, arredi e licenze per gli uffici e per le scuole. 
•	Affidamenti volti alla realizzazione grafica e stampa locandine e pieghevoli, targhe, gadget e licenze per eventi culturali e sociali.
•	Predisposizione degli atti necessari per l’ottenimento di finanziamenti tramite contributi regionali, ministeriali ecc. e conseguenti acquisti di libri per la biblioteca mediante utilizzo di tali contributi e di fondi propri, e predisposizione delle relative rendicontazioni.
•	Ultimazione acquisto di PC per la sostituzione di hardware obsoleto in dotazione agli uffici mediante utilizzo delle economie da digitalizzazione PNRR.
•	Gestione sinistri e rapporti con il broker.</t>
  </si>
  <si>
    <t>Affidamento appalto servizi assicurativi</t>
  </si>
  <si>
    <t>Bando risorse in Comune - domanda, acquisti e rendicontazione</t>
  </si>
  <si>
    <t>Riordino/Inventariazione documenti depositati dagli uffici e individuazione nuovo scarto con ditta esterna specializzata</t>
  </si>
  <si>
    <t>Alloggi Erp: assegnazioni, cambi alloggi, rapporti tra vari enti coinvolti (ATC/Amministratori/Utenza)</t>
  </si>
  <si>
    <t>Università delle tre età  2025/2026 e concessione sale comunali - organizzazione, affidamenti e accoglimento domande - numero pratiche</t>
  </si>
  <si>
    <t xml:space="preserve">Estate Ragazzi nuova gestione affidamento - Assistenza fisica estate ragazzi 2026 e progetto " Servizio Civile Volontario "  - n.  Atti </t>
  </si>
  <si>
    <t>Proseguimento attivita di macero documenti archivio di deposito come da parere rilasciato dalla Sovritendenza - Pratiche</t>
  </si>
  <si>
    <t>La nuova contabilità ACCRUAL NON ANDRA' A SOSTITUIRE l'attuale sistema contabile basato sulla contabilità finanziaria, ma andrà a modificare soltanto il sistema di contabilità economico - patrimoniale previsto per gli enti locali, affiancandolo sempre al sistema contabile basato sulla contabilità finanziaria.
Il primo adempimento da assolvere in contabilità ACCRUAL è relativo al bilancio di esercizio 2025 (conto economico - patrimoniale 2025) che andrà presentato nel 2026.
Si ricorda che il bilancio di esercizio 2025 in modalità ACCRUAL dovrà essere presentato solo ai fini della sperimentazione affiancandolo all'attuale sistema contabile.
Per maggiori chiarimenti si riporta il testo del comma 7, art. 10 del D.L. 113 del 09/08/2024:
"Nelle more dell’adozione del sistema di contabilità economico-patrimoniale unico di cui alla milestone M1C1-118 della riforma 1.15 del PNRR, gli schemi di bilancio per l’esercizio 2025 sono predisposti, esclusivamente, per finalità di sperimentazione nell’ambito della fase pilota di cui al medesima milestone e, pertanto, non sostituiscono gli schemi di bilancio e di rendiconto prodotti, per lo stesso esercizio, in applicazione delle disposizioni e dei regolamenti contabili vigenti."
La Ragioneria Generale dello Stato ha pubblicato le Linee guida per i modelli di raccordo fra i Piani dei conti vigenti e il piano dei conti unico con la determina del Ragioniere generale dello Stato n. 129 del 25 luglio 2025, di cui all’articolo 1 comma 4 del decreto del Ministro dell’economia e delle finanze del 23 dicembre 2024.</t>
  </si>
  <si>
    <t>formazione obbligatoria MEF</t>
  </si>
  <si>
    <t>Predisposizione del bilancio di esercizio 2025 in modalità accrual</t>
  </si>
  <si>
    <t xml:space="preserve">Trasmissione al BDAP </t>
  </si>
  <si>
    <t>Predisposizione del bilancio di esercizio 2025 in modalità accrual e trasmissione al Bdap secondo i tempi previsti</t>
  </si>
  <si>
    <t xml:space="preserve">• Realizzazione e rendicontazione progetto “Arcobalibri” del valore complessivo quantificato in € 18.927,90 ammesso a finanziamento dal MIBACT/Cepell “Città che legge 2023” per € 12.947,00. 
• Prosecuzione gestione rapporti con i partner relativamente al progetto “SPAZIO POLIS” del valore complessivo triennale di € 166.604,00, già attivato il 15/09/2024, da realizzare entro il 14/09/2027 con spesa complessiva di € 132.010,00, di cui € 76.000,00 finanziato con contributo della Fondazione CRC.
• Rinnovo protocollo d’intesa tra la Condotta Slow Food di Fossano, il Comune di Cavallermaggiore e Istituto Comprensivo di Cavallermaggiore per la realizzazione del Progetto “Orto Slow Food”.
•Attività connesse ai corsi dell’università delle tre età 2025/2026 e 2026/2027.
• Accoglimento domande per l’utilizzo delle sale comunali e gestione pulizia relativa.
• Affidamento servizio Estate ragazzi pluriennale e servizio di assistenza fisica e mensa durante l’estate ragazzi 2026 e gestione attività amministrative connesse alla gestione stessa.
• Coordinamento e collaborazione con gli altri soggetti coinvolti nelle attività relative al progetto " Servizio Civile Volontario " per l'inserimento di personale presso la biblioteca civica " Nuto Revelli "
• Proseguimento attività di distruzione dei documenti d’archivio per i quali è stata riconosciuta la perdita di interesse al mantenimento da parte della Sovrintendenza in seguito a deliberazione della Giunta Comunale mediante consegna al Consorzio Servizi Ecologia e Ambiente. Riordino/inventariazione del materiale depositato dagli uffici ed individuazione nuovo materiale di scarto con supporto di ditta esterna.
• Prosecuzione servizio per gli Inserimenti Lavorativi del Consorzio Monviso Solidale di Savigliano e inserimenti LPU
• Approvazione della convenzione progetto “Digitalmente” promosso dalla Federazione Nazionale Pensionati CISL Cuneo e con la collaborazione dell’Anteas Cuneo Odv.
• Approvazione degli atti relativi allo scarto massivo del materiale bibliografico della biblioteca, ed alla catalogazione dei libri antichi su imput da parte della cooperativa.
• Aggiornamento e pubblicazione obiettivi di accessibilità entro il 31 marzo.
•	Rapporti con ATC/Amministratori/utenza Patrimonio ERP: nuove assegnazioni o cambi alloggi, segnalazioni varie etc
•	Prosecuzione attività privacy in collaborazione con il DPO: nuovo affidamento </t>
  </si>
  <si>
    <t>Realizzazione e rendicontazione progetto “Arcobalibri” e “SPAZIO POLIS”</t>
  </si>
  <si>
    <t>Affidamento Estate ragazzi e relativa assistneza e mensa</t>
  </si>
  <si>
    <t>Assesorato alla Gentilezza 2026/2027 concessione sale comunali - supporto per organizzazione eventi</t>
  </si>
  <si>
    <t>Università delle tre età 2026/2027 e concessione sale comunali - organizzazione, affidamenti e accoglimento domande</t>
  </si>
  <si>
    <t>Servizio Civile Volontario per l'inserimento di personale  presso la biblioteca civica " Nuto Revelli "</t>
  </si>
  <si>
    <t>Concesisone in utilizzo delle sale comunali e gestione pulizia relativa</t>
  </si>
  <si>
    <t>Progetto “Arcobalibri” e Progetto “SPAZIO POLIS” : 2026 n. atti stimati</t>
  </si>
  <si>
    <t>Proseguimento attivita di macero documenti archivio di deposito come da parere rilasciato dalla Sovritendenza e Scarto libri biblioteca</t>
  </si>
  <si>
    <t>Patrimonio ERP: nuove assegnazioni o cambi alloggi</t>
  </si>
  <si>
    <t>DPO: nuovo affidamento entro metà maggio 2026</t>
  </si>
  <si>
    <t>Ai sensi dell'art. 1 comma 172 della legge 234/2021 ai comuni sono riconosciute delle risorse al fine di incrementare la popolazione che usufruisce del servizio di asili nido, con l'obiettivo di arrivare al rispetto di un Livello Essenziale delle Prestazioni a partire dal 2027 pari ad almeno il 33% della popolazione 3-36 mesi. Si provvederà attraverso una convenzione con micronido privati</t>
  </si>
  <si>
    <r>
      <t xml:space="preserve">Analisi testo </t>
    </r>
    <r>
      <rPr>
        <sz val="9"/>
        <color rgb="FFFF0000"/>
        <rFont val="Tahoma"/>
        <family val="2"/>
      </rPr>
      <t>predisposto dalla Ditta incaricata Technical Design srl</t>
    </r>
  </si>
  <si>
    <t>Revisione percorsi trasporto alunni sulla base delle domande presentate ad ogni nuovo anno scolastico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</si>
</sst>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quot;€&quot;\ #,##0.00;\-&quot;€&quot;\ #,##0.00"/>
    <numFmt numFmtId="165" formatCode="&quot;€&quot;\ #,##0.00;[Red]\-&quot;€&quot;\ #,##0.00"/>
    <numFmt numFmtId="166" formatCode="_-&quot;€&quot;\ * #,##0.00_-;\-&quot;€&quot;\ * #,##0.00_-;_-&quot;€&quot;\ * &quot;-&quot;??_-;_-@_-"/>
    <numFmt numFmtId="167" formatCode="_-[$€-2]\ * #,##0.00_-;\-[$€-2]\ * #,##0.00_-;_-[$€-2]\ * &quot;-&quot;??_-"/>
    <numFmt numFmtId="168" formatCode="_(&quot;L.&quot;* #,##0.00_);_(&quot;L.&quot;* \(#,##0.00\);_(&quot;L.&quot;* &quot;-&quot;??_);_(@_)"/>
    <numFmt numFmtId="169" formatCode="&quot;€&quot;\ #,##0.00"/>
    <numFmt numFmtId="170" formatCode="#,##0.00_ ;\-#,##0.00\ "/>
    <numFmt numFmtId="171" formatCode="#,##0_ ;\-#,##0\ "/>
    <numFmt numFmtId="172" formatCode="#,##0_ ;[Red]\-#,##0\ "/>
    <numFmt numFmtId="173" formatCode="#,##0.0_ ;\-#,##0.0\ "/>
    <numFmt numFmtId="174" formatCode="#,##0.0_ ;[Red]\-#,##0.0\ "/>
    <numFmt numFmtId="175" formatCode="0.0"/>
  </numFmts>
  <fonts count="55" x14ac:knownFonts="1">
    <font>
      <sz val="11"/>
      <color theme="1"/>
      <name val="Calibri"/>
      <family val="2"/>
      <scheme val="minor"/>
    </font>
    <font>
      <sz val="11"/>
      <color indexed="8"/>
      <name val="Calibri"/>
      <family val="2"/>
    </font>
    <font>
      <sz val="11"/>
      <color indexed="8"/>
      <name val="Calibri"/>
      <family val="2"/>
    </font>
    <font>
      <sz val="10"/>
      <name val="Arial"/>
      <family val="2"/>
    </font>
    <font>
      <sz val="10"/>
      <name val="Arial"/>
      <family val="2"/>
    </font>
    <font>
      <sz val="10"/>
      <name val="Arial"/>
      <family val="2"/>
    </font>
    <font>
      <sz val="10"/>
      <name val="Tahoma"/>
      <family val="2"/>
    </font>
    <font>
      <b/>
      <sz val="10"/>
      <name val="Tahoma"/>
      <family val="2"/>
    </font>
    <font>
      <b/>
      <sz val="10"/>
      <color indexed="10"/>
      <name val="Tahoma"/>
      <family val="2"/>
    </font>
    <font>
      <sz val="8"/>
      <name val="Tahoma"/>
      <family val="2"/>
    </font>
    <font>
      <sz val="9"/>
      <name val="Tahoma"/>
      <family val="2"/>
    </font>
    <font>
      <b/>
      <sz val="9"/>
      <name val="Tahoma"/>
      <family val="2"/>
    </font>
    <font>
      <sz val="8"/>
      <color indexed="10"/>
      <name val="Tahoma"/>
      <family val="2"/>
    </font>
    <font>
      <sz val="10"/>
      <color indexed="10"/>
      <name val="Tahoma"/>
      <family val="2"/>
    </font>
    <font>
      <b/>
      <sz val="8"/>
      <name val="Tahoma"/>
      <family val="2"/>
    </font>
    <font>
      <sz val="11"/>
      <name val="Tahoma"/>
      <family val="2"/>
    </font>
    <font>
      <b/>
      <sz val="11"/>
      <name val="Tahoma"/>
      <family val="2"/>
    </font>
    <font>
      <u/>
      <sz val="10"/>
      <name val="Tahoma"/>
      <family val="2"/>
    </font>
    <font>
      <sz val="9"/>
      <color indexed="10"/>
      <name val="Tahoma"/>
      <family val="2"/>
    </font>
    <font>
      <b/>
      <sz val="10"/>
      <name val="Arial"/>
      <family val="2"/>
    </font>
    <font>
      <sz val="14"/>
      <name val="Tahoma"/>
      <family val="2"/>
    </font>
    <font>
      <sz val="11"/>
      <color indexed="8"/>
      <name val="Calibri"/>
      <family val="2"/>
    </font>
    <font>
      <b/>
      <i/>
      <sz val="12"/>
      <color indexed="8"/>
      <name val="Calibri"/>
      <family val="2"/>
    </font>
    <font>
      <b/>
      <sz val="10"/>
      <color indexed="9"/>
      <name val="Tahoma"/>
      <family val="2"/>
    </font>
    <font>
      <b/>
      <i/>
      <sz val="8"/>
      <color indexed="8"/>
      <name val="Calibri"/>
      <family val="2"/>
    </font>
    <font>
      <sz val="8"/>
      <color indexed="8"/>
      <name val="Calibri"/>
      <family val="2"/>
    </font>
    <font>
      <sz val="11"/>
      <color indexed="8"/>
      <name val="Calibri"/>
      <family val="2"/>
    </font>
    <font>
      <sz val="8"/>
      <name val="Calibri"/>
      <family val="2"/>
    </font>
    <font>
      <sz val="11"/>
      <color indexed="9"/>
      <name val="Calibri"/>
      <family val="2"/>
    </font>
    <font>
      <sz val="9"/>
      <color indexed="81"/>
      <name val="Tahoma"/>
      <family val="2"/>
    </font>
    <font>
      <b/>
      <sz val="9"/>
      <color indexed="81"/>
      <name val="Tahoma"/>
      <family val="2"/>
    </font>
    <font>
      <sz val="11"/>
      <color theme="1"/>
      <name val="Calibri"/>
      <family val="2"/>
      <scheme val="minor"/>
    </font>
    <font>
      <sz val="10"/>
      <color rgb="FFFF0000"/>
      <name val="Tahoma"/>
      <family val="2"/>
    </font>
    <font>
      <b/>
      <sz val="11"/>
      <color theme="1"/>
      <name val="Calibri"/>
      <family val="2"/>
      <scheme val="minor"/>
    </font>
    <font>
      <b/>
      <sz val="10"/>
      <color rgb="FFFF0000"/>
      <name val="Tahoma"/>
      <family val="2"/>
    </font>
    <font>
      <sz val="10"/>
      <color theme="5"/>
      <name val="Tahoma"/>
      <family val="2"/>
    </font>
    <font>
      <sz val="8"/>
      <name val="Arial"/>
      <family val="2"/>
    </font>
    <font>
      <sz val="10"/>
      <color theme="1"/>
      <name val="Tahoma"/>
      <family val="2"/>
    </font>
    <font>
      <sz val="8"/>
      <color rgb="FFFF0000"/>
      <name val="Tahoma"/>
      <family val="2"/>
    </font>
    <font>
      <sz val="11"/>
      <name val="Calibri"/>
      <family val="2"/>
    </font>
    <font>
      <sz val="11"/>
      <name val="Calibri"/>
      <family val="2"/>
      <scheme val="minor"/>
    </font>
    <font>
      <sz val="11"/>
      <color rgb="FFFF0000"/>
      <name val="Calibri"/>
      <family val="2"/>
      <scheme val="minor"/>
    </font>
    <font>
      <sz val="10"/>
      <color theme="0"/>
      <name val="Tahoma"/>
      <family val="2"/>
    </font>
    <font>
      <sz val="10"/>
      <color rgb="FFFF0000"/>
      <name val="Arial"/>
      <family val="2"/>
    </font>
    <font>
      <sz val="9"/>
      <color rgb="FFFF0000"/>
      <name val="Tahoma"/>
      <family val="2"/>
    </font>
    <font>
      <sz val="11"/>
      <color rgb="FFFF0000"/>
      <name val="Calibri"/>
      <family val="2"/>
    </font>
    <font>
      <b/>
      <sz val="8"/>
      <name val="Arial"/>
      <family val="2"/>
    </font>
    <font>
      <b/>
      <sz val="8"/>
      <color indexed="9"/>
      <name val="Tahoma"/>
      <family val="2"/>
    </font>
    <font>
      <sz val="9"/>
      <name val="Times New Roman"/>
      <family val="1"/>
    </font>
    <font>
      <sz val="9"/>
      <name val="Arial"/>
      <family val="2"/>
    </font>
    <font>
      <sz val="10"/>
      <color theme="1"/>
      <name val="Times New Roman"/>
      <family val="1"/>
    </font>
    <font>
      <sz val="8"/>
      <name val="Calibri"/>
      <family val="2"/>
      <scheme val="minor"/>
    </font>
    <font>
      <sz val="10"/>
      <color rgb="FF000000"/>
      <name val="Arial"/>
      <family val="2"/>
    </font>
    <font>
      <sz val="9"/>
      <color theme="1"/>
      <name val="Tahoma"/>
      <family val="2"/>
    </font>
    <font>
      <sz val="10"/>
      <color theme="6" tint="-0.249977111117893"/>
      <name val="Tahoma"/>
      <family val="2"/>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22"/>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indexed="13"/>
        <bgColor indexed="64"/>
      </patternFill>
    </fill>
    <fill>
      <patternFill patternType="solid">
        <fgColor indexed="50"/>
        <bgColor indexed="64"/>
      </patternFill>
    </fill>
    <fill>
      <patternFill patternType="solid">
        <fgColor indexed="45"/>
        <bgColor indexed="64"/>
      </patternFill>
    </fill>
    <fill>
      <patternFill patternType="solid">
        <fgColor indexed="41"/>
        <bgColor indexed="64"/>
      </patternFill>
    </fill>
    <fill>
      <patternFill patternType="solid">
        <fgColor indexed="29"/>
        <bgColor indexed="64"/>
      </patternFill>
    </fill>
    <fill>
      <patternFill patternType="solid">
        <fgColor indexed="47"/>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s>
  <borders count="118">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right style="hair">
        <color indexed="64"/>
      </right>
      <top/>
      <bottom style="hair">
        <color indexed="64"/>
      </bottom>
      <diagonal/>
    </border>
    <border>
      <left style="hair">
        <color indexed="64"/>
      </left>
      <right style="medium">
        <color indexed="64"/>
      </right>
      <top/>
      <bottom style="hair">
        <color indexed="64"/>
      </bottom>
      <diagonal/>
    </border>
    <border>
      <left/>
      <right style="hair">
        <color indexed="64"/>
      </right>
      <top/>
      <bottom/>
      <diagonal/>
    </border>
    <border>
      <left style="medium">
        <color indexed="64"/>
      </left>
      <right/>
      <top/>
      <bottom style="hair">
        <color indexed="64"/>
      </bottom>
      <diagonal/>
    </border>
    <border>
      <left style="medium">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right style="hair">
        <color indexed="64"/>
      </right>
      <top style="thin">
        <color indexed="64"/>
      </top>
      <bottom/>
      <diagonal/>
    </border>
    <border>
      <left/>
      <right style="hair">
        <color indexed="64"/>
      </right>
      <top/>
      <bottom style="medium">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style="hair">
        <color indexed="64"/>
      </right>
      <top style="thin">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diagonal/>
    </border>
    <border>
      <left/>
      <right style="medium">
        <color indexed="64"/>
      </right>
      <top style="hair">
        <color indexed="64"/>
      </top>
      <bottom style="medium">
        <color indexed="64"/>
      </bottom>
      <diagonal/>
    </border>
  </borders>
  <cellStyleXfs count="13">
    <xf numFmtId="0" fontId="0" fillId="0" borderId="0"/>
    <xf numFmtId="167" fontId="3" fillId="0" borderId="0" applyFont="0" applyFill="0" applyBorder="0" applyAlignment="0" applyProtection="0"/>
    <xf numFmtId="43" fontId="21" fillId="0" borderId="0" applyFont="0" applyFill="0" applyBorder="0" applyAlignment="0" applyProtection="0"/>
    <xf numFmtId="41" fontId="3" fillId="0" borderId="0" applyFont="0" applyFill="0" applyBorder="0" applyAlignment="0" applyProtection="0"/>
    <xf numFmtId="0" fontId="2" fillId="0" borderId="0"/>
    <xf numFmtId="0" fontId="3" fillId="0" borderId="0"/>
    <xf numFmtId="0" fontId="3" fillId="0" borderId="0"/>
    <xf numFmtId="0" fontId="5" fillId="0" borderId="0"/>
    <xf numFmtId="0" fontId="6" fillId="0" borderId="0"/>
    <xf numFmtId="168" fontId="4" fillId="0" borderId="0" applyFont="0" applyFill="0" applyBorder="0" applyAlignment="0" applyProtection="0"/>
    <xf numFmtId="166" fontId="31" fillId="0" borderId="0" applyFont="0" applyFill="0" applyBorder="0" applyAlignment="0" applyProtection="0"/>
    <xf numFmtId="0" fontId="3" fillId="0" borderId="0"/>
    <xf numFmtId="0" fontId="1" fillId="0" borderId="0"/>
  </cellStyleXfs>
  <cellXfs count="1514">
    <xf numFmtId="0" fontId="0" fillId="0" borderId="0" xfId="0"/>
    <xf numFmtId="0" fontId="0" fillId="0" borderId="0" xfId="0" applyAlignment="1">
      <alignment wrapText="1"/>
    </xf>
    <xf numFmtId="0" fontId="7" fillId="0" borderId="1" xfId="7" applyFont="1" applyBorder="1" applyAlignment="1">
      <alignment horizontal="center"/>
    </xf>
    <xf numFmtId="0" fontId="8" fillId="0" borderId="2" xfId="7" applyFont="1" applyBorder="1" applyAlignment="1">
      <alignment horizontal="center"/>
    </xf>
    <xf numFmtId="0" fontId="6" fillId="0" borderId="0" xfId="7" applyFont="1"/>
    <xf numFmtId="10" fontId="6" fillId="0" borderId="0" xfId="7" applyNumberFormat="1" applyFont="1"/>
    <xf numFmtId="0" fontId="12" fillId="0" borderId="0" xfId="7" applyFont="1"/>
    <xf numFmtId="0" fontId="9" fillId="0" borderId="0" xfId="7" applyFont="1"/>
    <xf numFmtId="0" fontId="13" fillId="0" borderId="0" xfId="7" applyFont="1"/>
    <xf numFmtId="0" fontId="7" fillId="2" borderId="3" xfId="7" applyFont="1" applyFill="1" applyBorder="1" applyAlignment="1">
      <alignment vertical="center"/>
    </xf>
    <xf numFmtId="0" fontId="7" fillId="2" borderId="4" xfId="7" applyFont="1" applyFill="1" applyBorder="1" applyAlignment="1">
      <alignment vertical="center"/>
    </xf>
    <xf numFmtId="1" fontId="7" fillId="2" borderId="5" xfId="7" applyNumberFormat="1" applyFont="1" applyFill="1" applyBorder="1" applyAlignment="1" applyProtection="1">
      <alignment vertical="center" wrapText="1"/>
      <protection locked="0"/>
    </xf>
    <xf numFmtId="1" fontId="7" fillId="2" borderId="6" xfId="7" applyNumberFormat="1" applyFont="1" applyFill="1" applyBorder="1" applyAlignment="1" applyProtection="1">
      <alignment vertical="center" wrapText="1"/>
      <protection locked="0"/>
    </xf>
    <xf numFmtId="0" fontId="7" fillId="2" borderId="5" xfId="7" applyFont="1" applyFill="1" applyBorder="1" applyAlignment="1">
      <alignment vertical="center"/>
    </xf>
    <xf numFmtId="1" fontId="7" fillId="2" borderId="4" xfId="7" applyNumberFormat="1" applyFont="1" applyFill="1" applyBorder="1" applyAlignment="1" applyProtection="1">
      <alignment vertical="center" wrapText="1"/>
      <protection locked="0"/>
    </xf>
    <xf numFmtId="0" fontId="7" fillId="2" borderId="7" xfId="7" applyFont="1" applyFill="1" applyBorder="1" applyAlignment="1" applyProtection="1">
      <alignment vertical="center" wrapText="1"/>
      <protection locked="0"/>
    </xf>
    <xf numFmtId="0" fontId="7" fillId="2" borderId="1" xfId="7" applyFont="1" applyFill="1" applyBorder="1" applyAlignment="1" applyProtection="1">
      <alignment vertical="center" wrapText="1"/>
      <protection locked="0"/>
    </xf>
    <xf numFmtId="0" fontId="6" fillId="0" borderId="8" xfId="7" applyFont="1" applyBorder="1"/>
    <xf numFmtId="0" fontId="6" fillId="0" borderId="9" xfId="7" applyFont="1" applyBorder="1"/>
    <xf numFmtId="0" fontId="6" fillId="0" borderId="10" xfId="7" applyFont="1" applyBorder="1"/>
    <xf numFmtId="0" fontId="6" fillId="0" borderId="11" xfId="7" applyFont="1" applyBorder="1"/>
    <xf numFmtId="0" fontId="6" fillId="0" borderId="12" xfId="7" applyFont="1" applyBorder="1"/>
    <xf numFmtId="0" fontId="6" fillId="0" borderId="0" xfId="7" applyFont="1" applyAlignment="1">
      <alignment horizontal="left"/>
    </xf>
    <xf numFmtId="0" fontId="7" fillId="0" borderId="13" xfId="7" applyFont="1" applyBorder="1" applyAlignment="1">
      <alignment horizontal="center"/>
    </xf>
    <xf numFmtId="0" fontId="8" fillId="0" borderId="14" xfId="7" applyFont="1" applyBorder="1" applyAlignment="1">
      <alignment horizontal="center"/>
    </xf>
    <xf numFmtId="0" fontId="14" fillId="2" borderId="15" xfId="7" applyFont="1" applyFill="1" applyBorder="1" applyAlignment="1" applyProtection="1">
      <alignment horizontal="center" vertical="center"/>
      <protection hidden="1"/>
    </xf>
    <xf numFmtId="0" fontId="9" fillId="2" borderId="15" xfId="7" applyFont="1" applyFill="1" applyBorder="1" applyAlignment="1" applyProtection="1">
      <alignment horizontal="center" vertical="center"/>
      <protection hidden="1"/>
    </xf>
    <xf numFmtId="0" fontId="14" fillId="3" borderId="15" xfId="7" applyFont="1" applyFill="1" applyBorder="1" applyAlignment="1" applyProtection="1">
      <alignment horizontal="center" vertical="center"/>
      <protection hidden="1"/>
    </xf>
    <xf numFmtId="0" fontId="9" fillId="3" borderId="16" xfId="7" applyFont="1" applyFill="1" applyBorder="1" applyAlignment="1" applyProtection="1">
      <alignment horizontal="center" vertical="center"/>
      <protection hidden="1"/>
    </xf>
    <xf numFmtId="169" fontId="9" fillId="3" borderId="15" xfId="7" applyNumberFormat="1" applyFont="1" applyFill="1" applyBorder="1" applyAlignment="1" applyProtection="1">
      <alignment vertical="center"/>
      <protection locked="0"/>
    </xf>
    <xf numFmtId="169" fontId="9" fillId="4" borderId="16" xfId="7" applyNumberFormat="1" applyFont="1" applyFill="1" applyBorder="1" applyProtection="1">
      <protection hidden="1"/>
    </xf>
    <xf numFmtId="169" fontId="9" fillId="3" borderId="16" xfId="7" applyNumberFormat="1" applyFont="1" applyFill="1" applyBorder="1" applyAlignment="1" applyProtection="1">
      <alignment vertical="center"/>
      <protection locked="0"/>
    </xf>
    <xf numFmtId="4" fontId="6" fillId="0" borderId="0" xfId="7" applyNumberFormat="1" applyFont="1"/>
    <xf numFmtId="169" fontId="14" fillId="2" borderId="17" xfId="7" applyNumberFormat="1" applyFont="1" applyFill="1" applyBorder="1" applyAlignment="1">
      <alignment vertical="center"/>
    </xf>
    <xf numFmtId="169" fontId="14" fillId="2" borderId="18" xfId="7" applyNumberFormat="1" applyFont="1" applyFill="1" applyBorder="1" applyAlignment="1">
      <alignment vertical="center"/>
    </xf>
    <xf numFmtId="0" fontId="7" fillId="0" borderId="19" xfId="7" applyFont="1" applyBorder="1" applyAlignment="1">
      <alignment horizontal="center" vertical="center" wrapText="1"/>
    </xf>
    <xf numFmtId="0" fontId="7" fillId="0" borderId="0" xfId="7" applyFont="1" applyAlignment="1">
      <alignment horizontal="center" vertical="center" wrapText="1"/>
    </xf>
    <xf numFmtId="0" fontId="7" fillId="0" borderId="20" xfId="7" applyFont="1" applyBorder="1" applyAlignment="1">
      <alignment horizontal="center" vertical="center" wrapText="1"/>
    </xf>
    <xf numFmtId="0" fontId="5" fillId="0" borderId="0" xfId="7" applyProtection="1">
      <protection hidden="1"/>
    </xf>
    <xf numFmtId="0" fontId="7" fillId="0" borderId="0" xfId="7" applyFont="1"/>
    <xf numFmtId="0" fontId="9" fillId="3" borderId="15" xfId="7" applyFont="1" applyFill="1" applyBorder="1" applyAlignment="1" applyProtection="1">
      <alignment horizontal="center" vertical="center"/>
      <protection hidden="1"/>
    </xf>
    <xf numFmtId="0" fontId="10" fillId="0" borderId="21" xfId="7" applyFont="1" applyBorder="1" applyAlignment="1" applyProtection="1">
      <alignment horizontal="center" vertical="center"/>
      <protection hidden="1"/>
    </xf>
    <xf numFmtId="169" fontId="14" fillId="2" borderId="15" xfId="7" applyNumberFormat="1" applyFont="1" applyFill="1" applyBorder="1" applyAlignment="1">
      <alignment vertical="center"/>
    </xf>
    <xf numFmtId="0" fontId="6" fillId="0" borderId="19" xfId="7" applyFont="1" applyBorder="1"/>
    <xf numFmtId="0" fontId="6" fillId="0" borderId="20" xfId="7" applyFont="1" applyBorder="1"/>
    <xf numFmtId="0" fontId="7" fillId="0" borderId="22" xfId="7" applyFont="1" applyBorder="1" applyAlignment="1">
      <alignment horizontal="center"/>
    </xf>
    <xf numFmtId="0" fontId="8" fillId="0" borderId="23" xfId="7" applyFont="1" applyBorder="1" applyAlignment="1">
      <alignment horizontal="center"/>
    </xf>
    <xf numFmtId="3" fontId="6" fillId="0" borderId="0" xfId="7" applyNumberFormat="1" applyFont="1"/>
    <xf numFmtId="0" fontId="5" fillId="0" borderId="0" xfId="7" applyAlignment="1">
      <alignment horizontal="center" vertical="center" wrapText="1"/>
    </xf>
    <xf numFmtId="0" fontId="5" fillId="0" borderId="0" xfId="7"/>
    <xf numFmtId="0" fontId="6" fillId="0" borderId="0" xfId="8" applyAlignment="1" applyProtection="1">
      <alignment horizontal="center" vertical="center"/>
      <protection locked="0"/>
    </xf>
    <xf numFmtId="0" fontId="6" fillId="0" borderId="0" xfId="8" applyAlignment="1">
      <alignment horizontal="center" vertical="center"/>
    </xf>
    <xf numFmtId="0" fontId="10" fillId="0" borderId="0" xfId="8" applyFont="1" applyAlignment="1" applyProtection="1">
      <alignment horizontal="center" vertical="center"/>
      <protection locked="0"/>
    </xf>
    <xf numFmtId="0" fontId="5" fillId="0" borderId="0" xfId="7" applyAlignment="1" applyProtection="1">
      <alignment vertical="top"/>
      <protection locked="0"/>
    </xf>
    <xf numFmtId="0" fontId="6" fillId="2" borderId="15" xfId="8" applyFill="1" applyBorder="1" applyAlignment="1">
      <alignment horizontal="center" vertical="center" wrapText="1"/>
    </xf>
    <xf numFmtId="0" fontId="6" fillId="3" borderId="1" xfId="8" applyFill="1" applyBorder="1" applyAlignment="1">
      <alignment vertical="center"/>
    </xf>
    <xf numFmtId="0" fontId="6" fillId="3" borderId="2" xfId="8" applyFill="1" applyBorder="1" applyAlignment="1">
      <alignment vertical="center"/>
    </xf>
    <xf numFmtId="0" fontId="9" fillId="2" borderId="15" xfId="8" applyFont="1" applyFill="1" applyBorder="1" applyAlignment="1">
      <alignment horizontal="center" vertical="center" textRotation="90"/>
    </xf>
    <xf numFmtId="0" fontId="6" fillId="0" borderId="15" xfId="8" applyBorder="1" applyAlignment="1" applyProtection="1">
      <alignment horizontal="center" vertical="center"/>
      <protection locked="0"/>
    </xf>
    <xf numFmtId="0" fontId="6" fillId="0" borderId="17" xfId="8" applyBorder="1" applyAlignment="1" applyProtection="1">
      <alignment horizontal="center" vertical="center"/>
      <protection locked="0"/>
    </xf>
    <xf numFmtId="16" fontId="23" fillId="0" borderId="15" xfId="8" applyNumberFormat="1" applyFont="1" applyBorder="1" applyAlignment="1" applyProtection="1">
      <alignment horizontal="center" vertical="center"/>
      <protection locked="0"/>
    </xf>
    <xf numFmtId="0" fontId="7" fillId="0" borderId="0" xfId="8" applyFont="1" applyAlignment="1" applyProtection="1">
      <alignment horizontal="left" vertical="center"/>
      <protection locked="0"/>
    </xf>
    <xf numFmtId="0" fontId="5" fillId="0" borderId="0" xfId="7" applyAlignment="1" applyProtection="1">
      <alignment horizontal="center" vertical="center"/>
      <protection locked="0"/>
    </xf>
    <xf numFmtId="0" fontId="5" fillId="2" borderId="15" xfId="7" applyFill="1" applyBorder="1" applyAlignment="1">
      <alignment horizontal="center" vertical="center" wrapText="1"/>
    </xf>
    <xf numFmtId="0" fontId="5" fillId="0" borderId="15" xfId="7" applyBorder="1" applyAlignment="1" applyProtection="1">
      <alignment horizontal="center" vertical="center"/>
      <protection locked="0"/>
    </xf>
    <xf numFmtId="0" fontId="7" fillId="4" borderId="24" xfId="7" applyFont="1" applyFill="1" applyBorder="1" applyAlignment="1">
      <alignment horizontal="center" vertical="center"/>
    </xf>
    <xf numFmtId="0" fontId="6" fillId="0" borderId="0" xfId="8" applyAlignment="1" applyProtection="1">
      <alignment vertical="center"/>
      <protection locked="0"/>
    </xf>
    <xf numFmtId="0" fontId="6" fillId="0" borderId="0" xfId="8" applyAlignment="1" applyProtection="1">
      <alignment horizontal="left" vertical="center"/>
      <protection locked="0"/>
    </xf>
    <xf numFmtId="16" fontId="23" fillId="6" borderId="15" xfId="8" applyNumberFormat="1" applyFont="1" applyFill="1" applyBorder="1" applyAlignment="1" applyProtection="1">
      <alignment horizontal="center" vertical="center"/>
      <protection locked="0"/>
    </xf>
    <xf numFmtId="0" fontId="0" fillId="0" borderId="0" xfId="0" applyAlignment="1">
      <alignment horizontal="center" vertical="center"/>
    </xf>
    <xf numFmtId="0" fontId="0" fillId="0" borderId="15" xfId="0" applyBorder="1"/>
    <xf numFmtId="0" fontId="0" fillId="0" borderId="15" xfId="0" applyBorder="1" applyAlignment="1">
      <alignment wrapText="1"/>
    </xf>
    <xf numFmtId="0" fontId="0" fillId="0" borderId="15" xfId="0" applyBorder="1" applyAlignment="1">
      <alignment horizontal="center" vertical="center"/>
    </xf>
    <xf numFmtId="0" fontId="0" fillId="0" borderId="13" xfId="0" applyBorder="1"/>
    <xf numFmtId="0" fontId="0" fillId="0" borderId="13" xfId="0" applyBorder="1" applyAlignment="1">
      <alignment horizontal="center" vertical="center"/>
    </xf>
    <xf numFmtId="0" fontId="0" fillId="0" borderId="17" xfId="0" applyBorder="1" applyAlignment="1">
      <alignment horizontal="center" vertical="center"/>
    </xf>
    <xf numFmtId="0" fontId="0" fillId="0" borderId="17" xfId="0" applyBorder="1" applyAlignment="1">
      <alignment wrapText="1"/>
    </xf>
    <xf numFmtId="0" fontId="0" fillId="0" borderId="25" xfId="0" applyBorder="1"/>
    <xf numFmtId="0" fontId="0" fillId="0" borderId="26" xfId="0" applyBorder="1" applyAlignment="1">
      <alignment horizontal="center" vertical="center"/>
    </xf>
    <xf numFmtId="0" fontId="0" fillId="0" borderId="26" xfId="0" applyBorder="1" applyAlignment="1">
      <alignment wrapText="1"/>
    </xf>
    <xf numFmtId="0" fontId="0" fillId="7" borderId="13" xfId="0" applyFill="1" applyBorder="1"/>
    <xf numFmtId="0" fontId="0" fillId="7" borderId="15" xfId="0" applyFill="1" applyBorder="1"/>
    <xf numFmtId="0" fontId="0" fillId="7" borderId="17" xfId="0" applyFill="1" applyBorder="1"/>
    <xf numFmtId="0" fontId="0" fillId="8" borderId="13" xfId="0" applyFill="1" applyBorder="1"/>
    <xf numFmtId="0" fontId="0" fillId="8" borderId="15" xfId="0" applyFill="1" applyBorder="1"/>
    <xf numFmtId="0" fontId="0" fillId="8" borderId="17" xfId="0" applyFill="1" applyBorder="1"/>
    <xf numFmtId="0" fontId="0" fillId="7" borderId="26" xfId="0" applyFill="1" applyBorder="1"/>
    <xf numFmtId="0" fontId="0" fillId="8" borderId="26" xfId="0" applyFill="1" applyBorder="1"/>
    <xf numFmtId="0" fontId="24" fillId="7" borderId="27" xfId="0" applyFont="1" applyFill="1" applyBorder="1" applyAlignment="1">
      <alignment horizontal="center" vertical="center"/>
    </xf>
    <xf numFmtId="0" fontId="24" fillId="7" borderId="28" xfId="0" applyFont="1" applyFill="1" applyBorder="1" applyAlignment="1">
      <alignment horizontal="center" vertical="center"/>
    </xf>
    <xf numFmtId="0" fontId="24" fillId="9" borderId="28" xfId="0" applyFont="1" applyFill="1" applyBorder="1" applyAlignment="1">
      <alignment horizontal="center" vertical="center"/>
    </xf>
    <xf numFmtId="0" fontId="25" fillId="0" borderId="0" xfId="0" applyFont="1"/>
    <xf numFmtId="0" fontId="24" fillId="8" borderId="27" xfId="0" applyFont="1" applyFill="1" applyBorder="1" applyAlignment="1">
      <alignment horizontal="center" vertical="center"/>
    </xf>
    <xf numFmtId="0" fontId="24" fillId="8" borderId="28" xfId="0" applyFont="1" applyFill="1" applyBorder="1" applyAlignment="1">
      <alignment horizontal="center" vertical="center"/>
    </xf>
    <xf numFmtId="0" fontId="24" fillId="0" borderId="28" xfId="0" applyFont="1" applyBorder="1" applyAlignment="1">
      <alignment horizontal="center" vertical="center"/>
    </xf>
    <xf numFmtId="43" fontId="21" fillId="0" borderId="0" xfId="2"/>
    <xf numFmtId="2" fontId="0" fillId="0" borderId="0" xfId="0" applyNumberFormat="1"/>
    <xf numFmtId="0" fontId="0" fillId="0" borderId="34" xfId="0" applyBorder="1" applyAlignment="1">
      <alignment wrapText="1"/>
    </xf>
    <xf numFmtId="0" fontId="0" fillId="0" borderId="13" xfId="0" applyBorder="1" applyAlignment="1">
      <alignment wrapText="1"/>
    </xf>
    <xf numFmtId="0" fontId="0" fillId="7" borderId="34" xfId="0" applyFill="1" applyBorder="1"/>
    <xf numFmtId="0" fontId="0" fillId="8" borderId="34" xfId="0" applyFill="1" applyBorder="1"/>
    <xf numFmtId="43" fontId="25" fillId="0" borderId="0" xfId="2" applyFont="1"/>
    <xf numFmtId="43" fontId="25" fillId="0" borderId="0" xfId="0" applyNumberFormat="1" applyFont="1"/>
    <xf numFmtId="43" fontId="0" fillId="0" borderId="0" xfId="0" applyNumberFormat="1"/>
    <xf numFmtId="0" fontId="0" fillId="9" borderId="13" xfId="0" applyFill="1" applyBorder="1"/>
    <xf numFmtId="0" fontId="0" fillId="9" borderId="15" xfId="0" applyFill="1" applyBorder="1"/>
    <xf numFmtId="2" fontId="0" fillId="9" borderId="15" xfId="0" applyNumberFormat="1" applyFill="1" applyBorder="1"/>
    <xf numFmtId="0" fontId="0" fillId="9" borderId="17" xfId="0" applyFill="1" applyBorder="1"/>
    <xf numFmtId="2" fontId="0" fillId="9" borderId="17" xfId="0" applyNumberFormat="1" applyFill="1" applyBorder="1"/>
    <xf numFmtId="43" fontId="21" fillId="0" borderId="0" xfId="2" applyAlignment="1">
      <alignment wrapText="1"/>
    </xf>
    <xf numFmtId="0" fontId="0" fillId="9" borderId="26" xfId="0" applyFill="1" applyBorder="1"/>
    <xf numFmtId="0" fontId="0" fillId="9" borderId="34" xfId="0" applyFill="1" applyBorder="1"/>
    <xf numFmtId="0" fontId="24" fillId="9" borderId="28" xfId="0" applyFont="1" applyFill="1" applyBorder="1" applyAlignment="1">
      <alignment horizontal="center" vertical="center" wrapText="1"/>
    </xf>
    <xf numFmtId="0" fontId="24" fillId="9" borderId="39" xfId="0" applyFont="1" applyFill="1" applyBorder="1" applyAlignment="1">
      <alignment horizontal="center" vertical="center" wrapText="1"/>
    </xf>
    <xf numFmtId="0" fontId="24" fillId="7" borderId="40" xfId="0" applyFont="1" applyFill="1" applyBorder="1" applyAlignment="1">
      <alignment horizontal="center" vertical="center" wrapText="1"/>
    </xf>
    <xf numFmtId="0" fontId="24" fillId="8" borderId="39" xfId="0" applyFont="1" applyFill="1" applyBorder="1" applyAlignment="1">
      <alignment horizontal="center" vertical="center" wrapText="1"/>
    </xf>
    <xf numFmtId="0" fontId="25" fillId="0" borderId="0" xfId="0" applyFont="1" applyAlignment="1">
      <alignment horizontal="center" vertical="center"/>
    </xf>
    <xf numFmtId="0" fontId="0" fillId="0" borderId="26" xfId="0" applyBorder="1" applyAlignment="1">
      <alignment horizontal="center" wrapText="1"/>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25" xfId="0" applyBorder="1" applyAlignment="1">
      <alignment vertical="center"/>
    </xf>
    <xf numFmtId="0" fontId="26" fillId="0" borderId="17" xfId="0" applyFont="1" applyBorder="1" applyAlignment="1">
      <alignment wrapText="1"/>
    </xf>
    <xf numFmtId="0" fontId="26" fillId="0" borderId="0" xfId="0" applyFont="1" applyAlignment="1">
      <alignment wrapText="1"/>
    </xf>
    <xf numFmtId="9" fontId="6" fillId="0" borderId="0" xfId="7" applyNumberFormat="1" applyFont="1"/>
    <xf numFmtId="0" fontId="28" fillId="0" borderId="0" xfId="0" applyFont="1"/>
    <xf numFmtId="0" fontId="13" fillId="0" borderId="15" xfId="8" applyFont="1" applyBorder="1" applyAlignment="1" applyProtection="1">
      <alignment horizontal="center" vertical="center"/>
      <protection locked="0"/>
    </xf>
    <xf numFmtId="0" fontId="3" fillId="0" borderId="15" xfId="7" applyFont="1" applyBorder="1" applyAlignment="1" applyProtection="1">
      <alignment horizontal="center" vertical="center"/>
      <protection locked="0"/>
    </xf>
    <xf numFmtId="0" fontId="13" fillId="5" borderId="15" xfId="8" applyFont="1" applyFill="1" applyBorder="1" applyAlignment="1" applyProtection="1">
      <alignment horizontal="center" vertical="center"/>
      <protection locked="0"/>
    </xf>
    <xf numFmtId="0" fontId="13" fillId="5" borderId="17" xfId="8" applyFont="1" applyFill="1" applyBorder="1" applyAlignment="1" applyProtection="1">
      <alignment horizontal="center" vertical="center"/>
      <protection locked="0"/>
    </xf>
    <xf numFmtId="166" fontId="21" fillId="9" borderId="13" xfId="10" applyFont="1" applyFill="1" applyBorder="1"/>
    <xf numFmtId="166" fontId="21" fillId="9" borderId="15" xfId="10" applyFont="1" applyFill="1" applyBorder="1"/>
    <xf numFmtId="166" fontId="0" fillId="9" borderId="13" xfId="10" applyFont="1" applyFill="1" applyBorder="1"/>
    <xf numFmtId="166" fontId="0" fillId="9" borderId="15" xfId="10" applyFont="1" applyFill="1" applyBorder="1"/>
    <xf numFmtId="166" fontId="21" fillId="9" borderId="34" xfId="10" applyFont="1" applyFill="1" applyBorder="1"/>
    <xf numFmtId="166" fontId="0" fillId="9" borderId="34" xfId="10" applyFont="1" applyFill="1" applyBorder="1"/>
    <xf numFmtId="14" fontId="32" fillId="0" borderId="15" xfId="8" applyNumberFormat="1" applyFont="1" applyBorder="1" applyAlignment="1" applyProtection="1">
      <alignment horizontal="center" vertical="center"/>
      <protection locked="0"/>
    </xf>
    <xf numFmtId="0" fontId="0" fillId="0" borderId="15" xfId="0" applyBorder="1" applyAlignment="1">
      <alignment horizontal="left" vertical="center" wrapText="1"/>
    </xf>
    <xf numFmtId="0" fontId="0" fillId="9" borderId="108" xfId="0" applyFill="1" applyBorder="1"/>
    <xf numFmtId="166" fontId="0" fillId="9" borderId="108" xfId="10" applyFont="1" applyFill="1" applyBorder="1"/>
    <xf numFmtId="0" fontId="0" fillId="7" borderId="108" xfId="0" applyFill="1" applyBorder="1"/>
    <xf numFmtId="0" fontId="0" fillId="8" borderId="108" xfId="0" applyFill="1" applyBorder="1"/>
    <xf numFmtId="0" fontId="0" fillId="0" borderId="17" xfId="0" applyBorder="1" applyAlignment="1">
      <alignment horizontal="left" vertical="center" wrapText="1"/>
    </xf>
    <xf numFmtId="166" fontId="21" fillId="9" borderId="17" xfId="10" applyFont="1" applyFill="1" applyBorder="1"/>
    <xf numFmtId="166" fontId="0" fillId="9" borderId="17" xfId="10" applyFont="1" applyFill="1" applyBorder="1"/>
    <xf numFmtId="166" fontId="21" fillId="7" borderId="17" xfId="10" applyFont="1" applyFill="1" applyBorder="1"/>
    <xf numFmtId="0" fontId="0" fillId="0" borderId="17" xfId="0" applyBorder="1" applyAlignment="1">
      <alignment vertical="center"/>
    </xf>
    <xf numFmtId="0" fontId="0" fillId="0" borderId="37" xfId="0" applyBorder="1" applyAlignment="1">
      <alignment horizontal="center" vertical="center"/>
    </xf>
    <xf numFmtId="0" fontId="0" fillId="0" borderId="34" xfId="0" applyBorder="1" applyAlignment="1">
      <alignment horizontal="center" vertical="center"/>
    </xf>
    <xf numFmtId="0" fontId="0" fillId="0" borderId="34" xfId="0" applyBorder="1" applyAlignment="1">
      <alignment horizontal="left" vertical="center" wrapText="1"/>
    </xf>
    <xf numFmtId="10" fontId="0" fillId="9" borderId="15" xfId="0" applyNumberFormat="1" applyFill="1" applyBorder="1"/>
    <xf numFmtId="169" fontId="0" fillId="9" borderId="13" xfId="0" applyNumberFormat="1" applyFill="1" applyBorder="1"/>
    <xf numFmtId="169" fontId="0" fillId="9" borderId="15" xfId="0" applyNumberFormat="1" applyFill="1" applyBorder="1"/>
    <xf numFmtId="169" fontId="0" fillId="9" borderId="15" xfId="0" applyNumberFormat="1" applyFill="1" applyBorder="1" applyAlignment="1">
      <alignment horizontal="center"/>
    </xf>
    <xf numFmtId="10" fontId="0" fillId="9" borderId="15" xfId="0" applyNumberFormat="1" applyFill="1" applyBorder="1" applyAlignment="1">
      <alignment horizontal="center"/>
    </xf>
    <xf numFmtId="0" fontId="0" fillId="0" borderId="108" xfId="0" applyBorder="1" applyAlignment="1">
      <alignment wrapText="1"/>
    </xf>
    <xf numFmtId="169" fontId="0" fillId="9" borderId="108" xfId="0" applyNumberFormat="1" applyFill="1" applyBorder="1"/>
    <xf numFmtId="169" fontId="0" fillId="9" borderId="108" xfId="0" applyNumberFormat="1" applyFill="1" applyBorder="1" applyAlignment="1">
      <alignment horizontal="center"/>
    </xf>
    <xf numFmtId="169" fontId="0" fillId="9" borderId="13" xfId="0" applyNumberFormat="1" applyFill="1" applyBorder="1" applyAlignment="1">
      <alignment horizontal="center"/>
    </xf>
    <xf numFmtId="0" fontId="0" fillId="9" borderId="15" xfId="0" applyFill="1" applyBorder="1" applyAlignment="1">
      <alignment horizontal="center"/>
    </xf>
    <xf numFmtId="166" fontId="0" fillId="9" borderId="15" xfId="0" applyNumberFormat="1" applyFill="1" applyBorder="1"/>
    <xf numFmtId="0" fontId="21" fillId="9" borderId="15" xfId="10" applyNumberFormat="1" applyFont="1" applyFill="1" applyBorder="1"/>
    <xf numFmtId="170" fontId="21" fillId="9" borderId="15" xfId="10" applyNumberFormat="1" applyFont="1" applyFill="1" applyBorder="1"/>
    <xf numFmtId="166" fontId="0" fillId="9" borderId="13" xfId="0" applyNumberFormat="1" applyFill="1" applyBorder="1"/>
    <xf numFmtId="169" fontId="0" fillId="9" borderId="26" xfId="0" applyNumberFormat="1" applyFill="1" applyBorder="1"/>
    <xf numFmtId="169" fontId="21" fillId="9" borderId="15" xfId="2" applyNumberFormat="1" applyFill="1" applyBorder="1"/>
    <xf numFmtId="169" fontId="21" fillId="9" borderId="15" xfId="10" applyNumberFormat="1" applyFont="1" applyFill="1" applyBorder="1"/>
    <xf numFmtId="169" fontId="0" fillId="9" borderId="17" xfId="0" applyNumberFormat="1" applyFill="1" applyBorder="1"/>
    <xf numFmtId="169" fontId="21" fillId="9" borderId="13" xfId="10" applyNumberFormat="1" applyFont="1" applyFill="1" applyBorder="1"/>
    <xf numFmtId="169" fontId="21" fillId="9" borderId="108" xfId="10" applyNumberFormat="1" applyFont="1" applyFill="1" applyBorder="1"/>
    <xf numFmtId="4" fontId="21" fillId="9" borderId="26" xfId="2" applyNumberFormat="1" applyFill="1" applyBorder="1"/>
    <xf numFmtId="4" fontId="21" fillId="0" borderId="0" xfId="2" applyNumberFormat="1"/>
    <xf numFmtId="4" fontId="0" fillId="0" borderId="0" xfId="0" applyNumberFormat="1"/>
    <xf numFmtId="4" fontId="21" fillId="9" borderId="26" xfId="10" applyNumberFormat="1" applyFont="1" applyFill="1" applyBorder="1"/>
    <xf numFmtId="4" fontId="0" fillId="9" borderId="26" xfId="0" applyNumberFormat="1" applyFill="1" applyBorder="1"/>
    <xf numFmtId="4" fontId="0" fillId="9" borderId="26" xfId="10" applyNumberFormat="1" applyFont="1" applyFill="1" applyBorder="1"/>
    <xf numFmtId="4" fontId="0" fillId="9" borderId="13" xfId="0" applyNumberFormat="1" applyFill="1" applyBorder="1"/>
    <xf numFmtId="4" fontId="0" fillId="9" borderId="34" xfId="10" applyNumberFormat="1" applyFont="1" applyFill="1" applyBorder="1"/>
    <xf numFmtId="169" fontId="0" fillId="9" borderId="26" xfId="10" applyNumberFormat="1" applyFont="1" applyFill="1" applyBorder="1"/>
    <xf numFmtId="169" fontId="0" fillId="9" borderId="34" xfId="10" applyNumberFormat="1" applyFont="1" applyFill="1" applyBorder="1"/>
    <xf numFmtId="170" fontId="0" fillId="9" borderId="15" xfId="10" applyNumberFormat="1" applyFont="1" applyFill="1" applyBorder="1"/>
    <xf numFmtId="169" fontId="0" fillId="7" borderId="15" xfId="0" applyNumberFormat="1" applyFill="1" applyBorder="1"/>
    <xf numFmtId="169" fontId="0" fillId="7" borderId="17" xfId="0" applyNumberFormat="1" applyFill="1" applyBorder="1"/>
    <xf numFmtId="169" fontId="0" fillId="7" borderId="26" xfId="0" applyNumberFormat="1" applyFill="1" applyBorder="1"/>
    <xf numFmtId="166" fontId="21" fillId="7" borderId="15" xfId="10" applyFont="1" applyFill="1" applyBorder="1"/>
    <xf numFmtId="169" fontId="0" fillId="7" borderId="13" xfId="0" applyNumberFormat="1" applyFill="1" applyBorder="1"/>
    <xf numFmtId="169" fontId="0" fillId="7" borderId="36" xfId="0" applyNumberFormat="1" applyFill="1" applyBorder="1"/>
    <xf numFmtId="169" fontId="0" fillId="0" borderId="0" xfId="0" applyNumberFormat="1"/>
    <xf numFmtId="2" fontId="0" fillId="7" borderId="15" xfId="0" applyNumberFormat="1" applyFill="1" applyBorder="1"/>
    <xf numFmtId="164" fontId="21" fillId="7" borderId="13" xfId="2" applyNumberFormat="1" applyFill="1" applyBorder="1"/>
    <xf numFmtId="169" fontId="21" fillId="7" borderId="35" xfId="10" applyNumberFormat="1" applyFont="1" applyFill="1" applyBorder="1"/>
    <xf numFmtId="169" fontId="21" fillId="7" borderId="13" xfId="2" applyNumberFormat="1" applyFill="1" applyBorder="1"/>
    <xf numFmtId="169" fontId="21" fillId="8" borderId="13" xfId="2" applyNumberFormat="1" applyFill="1" applyBorder="1"/>
    <xf numFmtId="169" fontId="0" fillId="8" borderId="13" xfId="0" applyNumberFormat="1" applyFill="1" applyBorder="1"/>
    <xf numFmtId="4" fontId="21" fillId="8" borderId="13" xfId="2" applyNumberFormat="1" applyFill="1" applyBorder="1"/>
    <xf numFmtId="4" fontId="21" fillId="8" borderId="37" xfId="10" applyNumberFormat="1" applyFont="1" applyFill="1" applyBorder="1"/>
    <xf numFmtId="169" fontId="0" fillId="8" borderId="32" xfId="0" applyNumberFormat="1" applyFill="1" applyBorder="1"/>
    <xf numFmtId="169" fontId="0" fillId="8" borderId="14" xfId="0" applyNumberFormat="1" applyFill="1" applyBorder="1"/>
    <xf numFmtId="169" fontId="0" fillId="8" borderId="16" xfId="0" applyNumberFormat="1" applyFill="1" applyBorder="1"/>
    <xf numFmtId="169" fontId="0" fillId="8" borderId="18" xfId="0" applyNumberFormat="1" applyFill="1" applyBorder="1"/>
    <xf numFmtId="10" fontId="0" fillId="8" borderId="16" xfId="0" applyNumberFormat="1" applyFill="1" applyBorder="1"/>
    <xf numFmtId="169" fontId="21" fillId="8" borderId="17" xfId="10" applyNumberFormat="1" applyFont="1" applyFill="1" applyBorder="1"/>
    <xf numFmtId="169" fontId="0" fillId="8" borderId="110" xfId="0" applyNumberFormat="1" applyFill="1" applyBorder="1"/>
    <xf numFmtId="169" fontId="0" fillId="8" borderId="38" xfId="0" applyNumberFormat="1" applyFill="1" applyBorder="1"/>
    <xf numFmtId="169" fontId="0" fillId="9" borderId="34" xfId="0" applyNumberFormat="1" applyFill="1" applyBorder="1" applyAlignment="1">
      <alignment horizontal="center"/>
    </xf>
    <xf numFmtId="4" fontId="21" fillId="7" borderId="15" xfId="10" applyNumberFormat="1" applyFont="1" applyFill="1" applyBorder="1"/>
    <xf numFmtId="169" fontId="0" fillId="8" borderId="15" xfId="0" applyNumberFormat="1" applyFill="1" applyBorder="1"/>
    <xf numFmtId="169" fontId="0" fillId="9" borderId="26" xfId="0" applyNumberFormat="1" applyFill="1" applyBorder="1" applyAlignment="1">
      <alignment horizontal="center"/>
    </xf>
    <xf numFmtId="4" fontId="21" fillId="7" borderId="26" xfId="10" applyNumberFormat="1" applyFont="1" applyFill="1" applyBorder="1"/>
    <xf numFmtId="4" fontId="21" fillId="8" borderId="26" xfId="10" applyNumberFormat="1" applyFont="1" applyFill="1" applyBorder="1"/>
    <xf numFmtId="169" fontId="21" fillId="7" borderId="15" xfId="2" applyNumberFormat="1" applyFill="1" applyBorder="1"/>
    <xf numFmtId="4" fontId="21" fillId="8" borderId="15" xfId="2" applyNumberFormat="1" applyFill="1" applyBorder="1"/>
    <xf numFmtId="169" fontId="21" fillId="7" borderId="26" xfId="2" applyNumberFormat="1" applyFill="1" applyBorder="1"/>
    <xf numFmtId="4" fontId="21" fillId="8" borderId="26" xfId="2" applyNumberFormat="1" applyFill="1" applyBorder="1"/>
    <xf numFmtId="169" fontId="21" fillId="8" borderId="15" xfId="10" applyNumberFormat="1" applyFont="1" applyFill="1" applyBorder="1"/>
    <xf numFmtId="166" fontId="21" fillId="7" borderId="13" xfId="10" applyFont="1" applyFill="1" applyBorder="1"/>
    <xf numFmtId="169" fontId="21" fillId="8" borderId="13" xfId="10" applyNumberFormat="1" applyFont="1" applyFill="1" applyBorder="1"/>
    <xf numFmtId="169" fontId="21" fillId="9" borderId="17" xfId="10" applyNumberFormat="1" applyFont="1" applyFill="1" applyBorder="1"/>
    <xf numFmtId="169" fontId="0" fillId="9" borderId="17" xfId="0" applyNumberFormat="1" applyFill="1" applyBorder="1" applyAlignment="1">
      <alignment horizontal="center"/>
    </xf>
    <xf numFmtId="169" fontId="21" fillId="8" borderId="15" xfId="2" applyNumberFormat="1" applyFill="1" applyBorder="1"/>
    <xf numFmtId="43" fontId="21" fillId="7" borderId="17" xfId="2" applyFill="1" applyBorder="1"/>
    <xf numFmtId="169" fontId="21" fillId="8" borderId="17" xfId="2" applyNumberFormat="1" applyFill="1" applyBorder="1"/>
    <xf numFmtId="169" fontId="21" fillId="9" borderId="26" xfId="2" applyNumberFormat="1" applyFill="1" applyBorder="1"/>
    <xf numFmtId="169" fontId="21" fillId="8" borderId="26" xfId="2" applyNumberFormat="1" applyFill="1" applyBorder="1"/>
    <xf numFmtId="169" fontId="21" fillId="7" borderId="15" xfId="10" applyNumberFormat="1" applyFont="1" applyFill="1" applyBorder="1"/>
    <xf numFmtId="10" fontId="0" fillId="7" borderId="15" xfId="0" applyNumberFormat="1" applyFill="1" applyBorder="1"/>
    <xf numFmtId="169" fontId="21" fillId="7" borderId="13" xfId="10" applyNumberFormat="1" applyFont="1" applyFill="1" applyBorder="1"/>
    <xf numFmtId="169" fontId="21" fillId="9" borderId="17" xfId="2" applyNumberFormat="1" applyFill="1" applyBorder="1"/>
    <xf numFmtId="10" fontId="0" fillId="9" borderId="17" xfId="10" applyNumberFormat="1" applyFont="1" applyFill="1" applyBorder="1"/>
    <xf numFmtId="10" fontId="0" fillId="9" borderId="17" xfId="10" applyNumberFormat="1" applyFont="1" applyFill="1" applyBorder="1" applyAlignment="1">
      <alignment horizontal="center"/>
    </xf>
    <xf numFmtId="169" fontId="21" fillId="7" borderId="17" xfId="2" applyNumberFormat="1" applyFill="1" applyBorder="1"/>
    <xf numFmtId="10" fontId="0" fillId="7" borderId="17" xfId="0" applyNumberFormat="1" applyFill="1" applyBorder="1"/>
    <xf numFmtId="169" fontId="21" fillId="7" borderId="108" xfId="10" applyNumberFormat="1" applyFont="1" applyFill="1" applyBorder="1"/>
    <xf numFmtId="169" fontId="0" fillId="7" borderId="108" xfId="0" applyNumberFormat="1" applyFill="1" applyBorder="1"/>
    <xf numFmtId="169" fontId="21" fillId="8" borderId="108" xfId="10" applyNumberFormat="1" applyFont="1" applyFill="1" applyBorder="1"/>
    <xf numFmtId="166" fontId="0" fillId="9" borderId="17" xfId="0" applyNumberFormat="1" applyFill="1" applyBorder="1"/>
    <xf numFmtId="166" fontId="0" fillId="9" borderId="34" xfId="0" applyNumberFormat="1" applyFill="1" applyBorder="1"/>
    <xf numFmtId="169" fontId="21" fillId="7" borderId="34" xfId="10" applyNumberFormat="1" applyFont="1" applyFill="1" applyBorder="1"/>
    <xf numFmtId="169" fontId="0" fillId="7" borderId="34" xfId="0" applyNumberFormat="1" applyFill="1" applyBorder="1"/>
    <xf numFmtId="169" fontId="21" fillId="8" borderId="34" xfId="10" applyNumberFormat="1" applyFont="1" applyFill="1" applyBorder="1"/>
    <xf numFmtId="2" fontId="0" fillId="8" borderId="15" xfId="0" applyNumberFormat="1" applyFill="1" applyBorder="1"/>
    <xf numFmtId="164" fontId="21" fillId="7" borderId="15" xfId="2" applyNumberFormat="1" applyFill="1" applyBorder="1"/>
    <xf numFmtId="164" fontId="21" fillId="7" borderId="17" xfId="2" applyNumberFormat="1" applyFill="1" applyBorder="1"/>
    <xf numFmtId="4" fontId="21" fillId="8" borderId="17" xfId="2" applyNumberFormat="1" applyFill="1" applyBorder="1"/>
    <xf numFmtId="2" fontId="0" fillId="8" borderId="17" xfId="0" applyNumberFormat="1" applyFill="1" applyBorder="1"/>
    <xf numFmtId="0" fontId="0" fillId="0" borderId="15" xfId="0" applyBorder="1" applyAlignment="1">
      <alignment horizontal="left" vertical="center"/>
    </xf>
    <xf numFmtId="0" fontId="0" fillId="0" borderId="13" xfId="0" applyBorder="1" applyAlignment="1">
      <alignment horizontal="left" vertical="center"/>
    </xf>
    <xf numFmtId="2" fontId="21" fillId="7" borderId="15" xfId="2" applyNumberFormat="1" applyFill="1" applyBorder="1"/>
    <xf numFmtId="39" fontId="21" fillId="7" borderId="15" xfId="2" applyNumberFormat="1" applyFill="1" applyBorder="1"/>
    <xf numFmtId="4" fontId="21" fillId="7" borderId="13" xfId="10" applyNumberFormat="1" applyFont="1" applyFill="1" applyBorder="1"/>
    <xf numFmtId="0" fontId="0" fillId="9" borderId="17" xfId="0" applyFill="1" applyBorder="1" applyAlignment="1">
      <alignment horizontal="center"/>
    </xf>
    <xf numFmtId="4" fontId="21" fillId="7" borderId="15" xfId="2" applyNumberFormat="1" applyFill="1" applyBorder="1"/>
    <xf numFmtId="4" fontId="21" fillId="7" borderId="17" xfId="2" applyNumberFormat="1" applyFill="1" applyBorder="1"/>
    <xf numFmtId="0" fontId="32" fillId="0" borderId="15" xfId="8" applyFont="1" applyBorder="1" applyAlignment="1" applyProtection="1">
      <alignment horizontal="center" vertical="center"/>
      <protection locked="0"/>
    </xf>
    <xf numFmtId="0" fontId="32" fillId="15" borderId="15" xfId="8" applyFont="1" applyFill="1" applyBorder="1" applyAlignment="1" applyProtection="1">
      <alignment horizontal="center" vertical="center"/>
      <protection locked="0"/>
    </xf>
    <xf numFmtId="0" fontId="6" fillId="15" borderId="15" xfId="8" applyFill="1" applyBorder="1" applyAlignment="1" applyProtection="1">
      <alignment horizontal="center" vertical="center"/>
      <protection locked="0"/>
    </xf>
    <xf numFmtId="0" fontId="3" fillId="2" borderId="15" xfId="11" applyFill="1" applyBorder="1" applyAlignment="1">
      <alignment horizontal="center" vertical="center" wrapText="1"/>
    </xf>
    <xf numFmtId="0" fontId="3" fillId="0" borderId="15" xfId="11" applyBorder="1" applyAlignment="1" applyProtection="1">
      <alignment horizontal="center" vertical="center"/>
      <protection locked="0"/>
    </xf>
    <xf numFmtId="0" fontId="3" fillId="0" borderId="24" xfId="11" applyBorder="1" applyAlignment="1" applyProtection="1">
      <alignment horizontal="left" vertical="center"/>
      <protection locked="0"/>
    </xf>
    <xf numFmtId="0" fontId="3" fillId="0" borderId="1" xfId="11" applyBorder="1" applyAlignment="1" applyProtection="1">
      <alignment horizontal="left" vertical="center"/>
      <protection locked="0"/>
    </xf>
    <xf numFmtId="0" fontId="3" fillId="0" borderId="2" xfId="11" applyBorder="1" applyAlignment="1" applyProtection="1">
      <alignment horizontal="left" vertical="center"/>
      <protection locked="0"/>
    </xf>
    <xf numFmtId="0" fontId="3" fillId="11" borderId="2" xfId="11" applyFill="1" applyBorder="1" applyAlignment="1" applyProtection="1">
      <alignment horizontal="center" vertical="center"/>
      <protection locked="0"/>
    </xf>
    <xf numFmtId="0" fontId="7" fillId="4" borderId="24" xfId="11" applyFont="1" applyFill="1" applyBorder="1" applyAlignment="1">
      <alignment horizontal="center" vertical="center"/>
    </xf>
    <xf numFmtId="0" fontId="3" fillId="0" borderId="0" xfId="11" applyAlignment="1" applyProtection="1">
      <alignment horizontal="center" vertical="center"/>
      <protection locked="0"/>
    </xf>
    <xf numFmtId="166" fontId="3" fillId="4" borderId="15" xfId="10" applyFont="1" applyFill="1" applyBorder="1" applyAlignment="1" applyProtection="1">
      <alignment horizontal="center" vertical="center"/>
      <protection locked="0"/>
    </xf>
    <xf numFmtId="0" fontId="3" fillId="0" borderId="24" xfId="11" applyBorder="1" applyAlignment="1" applyProtection="1">
      <alignment horizontal="center" vertical="center"/>
      <protection locked="0"/>
    </xf>
    <xf numFmtId="0" fontId="3" fillId="2" borderId="1" xfId="11" applyFill="1" applyBorder="1" applyAlignment="1" applyProtection="1">
      <alignment horizontal="center" vertical="center"/>
      <protection locked="0"/>
    </xf>
    <xf numFmtId="0" fontId="3" fillId="11" borderId="1" xfId="11" applyFill="1" applyBorder="1" applyAlignment="1" applyProtection="1">
      <alignment horizontal="center" vertical="center"/>
      <protection locked="0"/>
    </xf>
    <xf numFmtId="0" fontId="3" fillId="0" borderId="0" xfId="11" applyAlignment="1" applyProtection="1">
      <alignment vertical="top"/>
      <protection locked="0"/>
    </xf>
    <xf numFmtId="0" fontId="13" fillId="15" borderId="15" xfId="8" applyFont="1" applyFill="1" applyBorder="1" applyAlignment="1" applyProtection="1">
      <alignment horizontal="center" vertical="center"/>
      <protection locked="0"/>
    </xf>
    <xf numFmtId="0" fontId="6" fillId="16" borderId="15" xfId="8" applyFill="1" applyBorder="1" applyAlignment="1" applyProtection="1">
      <alignment horizontal="center" vertical="center"/>
      <protection locked="0"/>
    </xf>
    <xf numFmtId="0" fontId="32" fillId="16" borderId="15" xfId="8" applyFont="1" applyFill="1" applyBorder="1" applyAlignment="1" applyProtection="1">
      <alignment horizontal="center" vertical="center"/>
      <protection locked="0"/>
    </xf>
    <xf numFmtId="0" fontId="13" fillId="16" borderId="17" xfId="8" applyFont="1" applyFill="1" applyBorder="1" applyAlignment="1" applyProtection="1">
      <alignment horizontal="center" vertical="center"/>
      <protection locked="0"/>
    </xf>
    <xf numFmtId="0" fontId="6" fillId="16" borderId="17" xfId="8" applyFill="1" applyBorder="1" applyAlignment="1" applyProtection="1">
      <alignment horizontal="center" vertical="center"/>
      <protection locked="0"/>
    </xf>
    <xf numFmtId="0" fontId="32" fillId="15" borderId="17" xfId="8" applyFont="1" applyFill="1" applyBorder="1" applyAlignment="1" applyProtection="1">
      <alignment horizontal="center" vertical="center"/>
      <protection locked="0"/>
    </xf>
    <xf numFmtId="0" fontId="3" fillId="15" borderId="15" xfId="11" applyFill="1" applyBorder="1" applyAlignment="1" applyProtection="1">
      <alignment horizontal="center" vertical="center"/>
      <protection locked="0"/>
    </xf>
    <xf numFmtId="0" fontId="32" fillId="0" borderId="0" xfId="8" applyFont="1" applyAlignment="1" applyProtection="1">
      <alignment horizontal="center" vertical="center" wrapText="1"/>
      <protection locked="0"/>
    </xf>
    <xf numFmtId="166" fontId="3" fillId="0" borderId="0" xfId="10" applyFont="1" applyAlignment="1" applyProtection="1">
      <alignment horizontal="center" vertical="center"/>
      <protection locked="0"/>
    </xf>
    <xf numFmtId="0" fontId="6" fillId="15" borderId="17" xfId="8" applyFill="1" applyBorder="1" applyAlignment="1" applyProtection="1">
      <alignment horizontal="center" vertical="center"/>
      <protection locked="0"/>
    </xf>
    <xf numFmtId="0" fontId="6" fillId="0" borderId="19" xfId="8" applyBorder="1" applyAlignment="1">
      <alignment horizontal="center" vertical="center"/>
    </xf>
    <xf numFmtId="0" fontId="6" fillId="0" borderId="20" xfId="8" applyBorder="1" applyAlignment="1">
      <alignment horizontal="center" vertical="center"/>
    </xf>
    <xf numFmtId="0" fontId="6" fillId="2" borderId="21" xfId="8" applyFill="1" applyBorder="1" applyAlignment="1">
      <alignment horizontal="center" vertical="center" wrapText="1"/>
    </xf>
    <xf numFmtId="0" fontId="6" fillId="0" borderId="19" xfId="8" applyBorder="1" applyAlignment="1" applyProtection="1">
      <alignment horizontal="center" vertical="center"/>
      <protection locked="0"/>
    </xf>
    <xf numFmtId="0" fontId="6" fillId="0" borderId="20" xfId="8" applyBorder="1" applyAlignment="1" applyProtection="1">
      <alignment horizontal="center" vertical="center"/>
      <protection locked="0"/>
    </xf>
    <xf numFmtId="0" fontId="9" fillId="2" borderId="16" xfId="8" applyFont="1" applyFill="1" applyBorder="1" applyAlignment="1">
      <alignment horizontal="center" vertical="center" textRotation="90"/>
    </xf>
    <xf numFmtId="0" fontId="3" fillId="2" borderId="21" xfId="11" applyFill="1" applyBorder="1" applyAlignment="1">
      <alignment horizontal="center" vertical="center" wrapText="1"/>
    </xf>
    <xf numFmtId="0" fontId="3" fillId="0" borderId="21" xfId="11" applyBorder="1" applyAlignment="1" applyProtection="1">
      <alignment horizontal="center" vertical="center"/>
      <protection locked="0"/>
    </xf>
    <xf numFmtId="0" fontId="7" fillId="4" borderId="7" xfId="11" applyFont="1" applyFill="1" applyBorder="1" applyAlignment="1">
      <alignment horizontal="center" vertical="center"/>
    </xf>
    <xf numFmtId="0" fontId="3" fillId="0" borderId="19" xfId="11" applyBorder="1" applyAlignment="1" applyProtection="1">
      <alignment horizontal="center" vertical="center"/>
      <protection locked="0"/>
    </xf>
    <xf numFmtId="0" fontId="3" fillId="0" borderId="20" xfId="11" applyBorder="1" applyAlignment="1" applyProtection="1">
      <alignment horizontal="center" vertical="center"/>
      <protection locked="0"/>
    </xf>
    <xf numFmtId="16" fontId="6" fillId="15" borderId="15" xfId="8" applyNumberFormat="1" applyFill="1" applyBorder="1" applyAlignment="1" applyProtection="1">
      <alignment horizontal="center" vertical="center"/>
      <protection locked="0"/>
    </xf>
    <xf numFmtId="0" fontId="35" fillId="16" borderId="15" xfId="8" applyFont="1" applyFill="1" applyBorder="1" applyAlignment="1" applyProtection="1">
      <alignment horizontal="center" vertical="center"/>
      <protection locked="0"/>
    </xf>
    <xf numFmtId="0" fontId="3" fillId="0" borderId="0" xfId="7" applyFont="1"/>
    <xf numFmtId="0" fontId="32" fillId="0" borderId="17" xfId="8" applyFont="1" applyBorder="1" applyAlignment="1" applyProtection="1">
      <alignment horizontal="center" vertical="center"/>
      <protection locked="0"/>
    </xf>
    <xf numFmtId="166" fontId="1" fillId="9" borderId="15" xfId="10" applyFont="1" applyFill="1" applyBorder="1"/>
    <xf numFmtId="165" fontId="21" fillId="9" borderId="15" xfId="10" applyNumberFormat="1" applyFont="1" applyFill="1" applyBorder="1"/>
    <xf numFmtId="169" fontId="1" fillId="8" borderId="15" xfId="10" applyNumberFormat="1" applyFont="1" applyFill="1" applyBorder="1"/>
    <xf numFmtId="0" fontId="22" fillId="0" borderId="15" xfId="0" applyFont="1" applyBorder="1"/>
    <xf numFmtId="0" fontId="19" fillId="0" borderId="15" xfId="7" applyFont="1" applyBorder="1" applyAlignment="1">
      <alignment horizontal="center" vertical="center" wrapText="1"/>
    </xf>
    <xf numFmtId="0" fontId="3" fillId="0" borderId="15" xfId="7" applyFont="1" applyBorder="1"/>
    <xf numFmtId="0" fontId="0" fillId="0" borderId="15" xfId="0" applyBorder="1" applyAlignment="1">
      <alignment horizontal="right"/>
    </xf>
    <xf numFmtId="171" fontId="21" fillId="9" borderId="15" xfId="10" applyNumberFormat="1" applyFont="1" applyFill="1" applyBorder="1"/>
    <xf numFmtId="0" fontId="13" fillId="16" borderId="15" xfId="8" applyFont="1" applyFill="1" applyBorder="1" applyAlignment="1" applyProtection="1">
      <alignment horizontal="center" vertical="center"/>
      <protection locked="0"/>
    </xf>
    <xf numFmtId="43" fontId="0" fillId="9" borderId="15" xfId="2" applyFont="1" applyFill="1" applyBorder="1"/>
    <xf numFmtId="43" fontId="0" fillId="9" borderId="15" xfId="2" applyFont="1" applyFill="1" applyBorder="1" applyAlignment="1">
      <alignment horizontal="center"/>
    </xf>
    <xf numFmtId="171" fontId="21" fillId="9" borderId="108" xfId="10" applyNumberFormat="1" applyFont="1" applyFill="1" applyBorder="1"/>
    <xf numFmtId="1" fontId="0" fillId="9" borderId="108" xfId="0" applyNumberFormat="1" applyFill="1" applyBorder="1"/>
    <xf numFmtId="171" fontId="0" fillId="9" borderId="108" xfId="10" applyNumberFormat="1" applyFont="1" applyFill="1" applyBorder="1"/>
    <xf numFmtId="41" fontId="0" fillId="9" borderId="15" xfId="2" applyNumberFormat="1" applyFont="1" applyFill="1" applyBorder="1"/>
    <xf numFmtId="171" fontId="1" fillId="9" borderId="15" xfId="10" applyNumberFormat="1" applyFont="1" applyFill="1" applyBorder="1"/>
    <xf numFmtId="1" fontId="0" fillId="9" borderId="15" xfId="0" applyNumberFormat="1" applyFill="1" applyBorder="1"/>
    <xf numFmtId="172" fontId="21" fillId="9" borderId="15" xfId="10" applyNumberFormat="1" applyFont="1" applyFill="1" applyBorder="1"/>
    <xf numFmtId="173" fontId="1" fillId="9" borderId="15" xfId="10" applyNumberFormat="1" applyFont="1" applyFill="1" applyBorder="1"/>
    <xf numFmtId="174" fontId="21" fillId="9" borderId="15" xfId="10" applyNumberFormat="1" applyFont="1" applyFill="1" applyBorder="1"/>
    <xf numFmtId="0" fontId="6" fillId="16" borderId="108" xfId="8" applyFill="1" applyBorder="1" applyAlignment="1" applyProtection="1">
      <alignment horizontal="center" vertical="center"/>
      <protection locked="0"/>
    </xf>
    <xf numFmtId="0" fontId="6" fillId="0" borderId="108" xfId="8" applyBorder="1" applyAlignment="1" applyProtection="1">
      <alignment horizontal="center" vertical="center"/>
      <protection locked="0"/>
    </xf>
    <xf numFmtId="0" fontId="6" fillId="15" borderId="16" xfId="8" applyFill="1" applyBorder="1" applyAlignment="1" applyProtection="1">
      <alignment horizontal="center" vertical="center"/>
      <protection locked="0"/>
    </xf>
    <xf numFmtId="0" fontId="3" fillId="14" borderId="15" xfId="11" applyFill="1" applyBorder="1" applyAlignment="1" applyProtection="1">
      <alignment horizontal="center" vertical="center"/>
      <protection locked="0"/>
    </xf>
    <xf numFmtId="166" fontId="39" fillId="9" borderId="15" xfId="10" applyFont="1" applyFill="1" applyBorder="1"/>
    <xf numFmtId="0" fontId="40" fillId="9" borderId="15" xfId="0" applyFont="1" applyFill="1" applyBorder="1"/>
    <xf numFmtId="166" fontId="39" fillId="9" borderId="17" xfId="10" applyFont="1" applyFill="1" applyBorder="1"/>
    <xf numFmtId="1" fontId="0" fillId="0" borderId="0" xfId="0" applyNumberFormat="1"/>
    <xf numFmtId="1" fontId="6" fillId="0" borderId="0" xfId="8" applyNumberFormat="1" applyAlignment="1" applyProtection="1">
      <alignment horizontal="center" vertical="center"/>
      <protection locked="0"/>
    </xf>
    <xf numFmtId="0" fontId="41" fillId="0" borderId="0" xfId="0" applyFont="1"/>
    <xf numFmtId="0" fontId="32" fillId="0" borderId="0" xfId="8" applyFont="1" applyAlignment="1" applyProtection="1">
      <alignment horizontal="center" vertical="center"/>
      <protection locked="0"/>
    </xf>
    <xf numFmtId="0" fontId="6" fillId="0" borderId="0" xfId="8" applyAlignment="1" applyProtection="1">
      <alignment horizontal="center" vertical="center" wrapText="1"/>
      <protection locked="0"/>
    </xf>
    <xf numFmtId="16" fontId="23" fillId="16" borderId="15" xfId="8" applyNumberFormat="1" applyFont="1" applyFill="1" applyBorder="1" applyAlignment="1" applyProtection="1">
      <alignment horizontal="center" vertical="center"/>
      <protection locked="0"/>
    </xf>
    <xf numFmtId="0" fontId="37" fillId="16" borderId="15" xfId="8" applyFont="1" applyFill="1" applyBorder="1" applyAlignment="1" applyProtection="1">
      <alignment horizontal="center" vertical="center"/>
      <protection locked="0"/>
    </xf>
    <xf numFmtId="0" fontId="6" fillId="16" borderId="16" xfId="8" applyFill="1" applyBorder="1" applyAlignment="1" applyProtection="1">
      <alignment horizontal="center" vertical="center"/>
      <protection locked="0"/>
    </xf>
    <xf numFmtId="0" fontId="9" fillId="2" borderId="15" xfId="7" applyFont="1" applyFill="1" applyBorder="1" applyAlignment="1">
      <alignment horizontal="center" vertical="center"/>
    </xf>
    <xf numFmtId="0" fontId="42" fillId="15" borderId="15" xfId="8" applyFont="1" applyFill="1" applyBorder="1" applyAlignment="1" applyProtection="1">
      <alignment horizontal="center" vertical="center"/>
      <protection locked="0"/>
    </xf>
    <xf numFmtId="0" fontId="42" fillId="16" borderId="15" xfId="8" applyFont="1" applyFill="1" applyBorder="1" applyAlignment="1" applyProtection="1">
      <alignment horizontal="center" vertical="center"/>
      <protection locked="0"/>
    </xf>
    <xf numFmtId="166" fontId="1" fillId="9" borderId="15" xfId="10" applyFont="1" applyFill="1" applyBorder="1" applyAlignment="1">
      <alignment wrapText="1"/>
    </xf>
    <xf numFmtId="0" fontId="9" fillId="0" borderId="15" xfId="8" applyFont="1" applyBorder="1" applyAlignment="1" applyProtection="1">
      <alignment horizontal="center" vertical="center"/>
      <protection locked="0"/>
    </xf>
    <xf numFmtId="0" fontId="9" fillId="0" borderId="24" xfId="8" applyFont="1" applyBorder="1" applyAlignment="1" applyProtection="1">
      <alignment horizontal="center" vertical="center"/>
      <protection locked="0"/>
    </xf>
    <xf numFmtId="0" fontId="9" fillId="0" borderId="2" xfId="8" applyFont="1" applyBorder="1" applyAlignment="1" applyProtection="1">
      <alignment horizontal="center" vertical="center"/>
      <protection locked="0"/>
    </xf>
    <xf numFmtId="0" fontId="6" fillId="0" borderId="15" xfId="8" applyBorder="1" applyAlignment="1">
      <alignment horizontal="center" vertical="center"/>
    </xf>
    <xf numFmtId="0" fontId="40" fillId="0" borderId="15" xfId="0" applyFont="1" applyBorder="1" applyAlignment="1">
      <alignment wrapText="1"/>
    </xf>
    <xf numFmtId="165" fontId="39" fillId="9" borderId="15" xfId="10" applyNumberFormat="1" applyFont="1" applyFill="1" applyBorder="1"/>
    <xf numFmtId="16" fontId="6" fillId="0" borderId="15" xfId="8" applyNumberFormat="1" applyBorder="1" applyAlignment="1" applyProtection="1">
      <alignment horizontal="center" vertical="center"/>
      <protection locked="0"/>
    </xf>
    <xf numFmtId="14" fontId="6" fillId="0" borderId="15" xfId="8" applyNumberFormat="1" applyBorder="1" applyAlignment="1" applyProtection="1">
      <alignment horizontal="center" vertical="center"/>
      <protection locked="0"/>
    </xf>
    <xf numFmtId="0" fontId="9" fillId="3" borderId="16" xfId="7" applyFont="1" applyFill="1" applyBorder="1" applyAlignment="1" applyProtection="1">
      <alignment horizontal="center" vertical="center" wrapText="1"/>
      <protection hidden="1"/>
    </xf>
    <xf numFmtId="1" fontId="0" fillId="9" borderId="108" xfId="10" applyNumberFormat="1" applyFont="1" applyFill="1" applyBorder="1"/>
    <xf numFmtId="1" fontId="21" fillId="9" borderId="15" xfId="10" applyNumberFormat="1" applyFont="1" applyFill="1" applyBorder="1"/>
    <xf numFmtId="1" fontId="0" fillId="9" borderId="15" xfId="2" applyNumberFormat="1" applyFont="1" applyFill="1" applyBorder="1"/>
    <xf numFmtId="1" fontId="0" fillId="9" borderId="15" xfId="10" applyNumberFormat="1" applyFont="1" applyFill="1" applyBorder="1"/>
    <xf numFmtId="39" fontId="0" fillId="9" borderId="15" xfId="10" applyNumberFormat="1" applyFont="1" applyFill="1" applyBorder="1"/>
    <xf numFmtId="39" fontId="0" fillId="9" borderId="15" xfId="0" applyNumberFormat="1" applyFill="1" applyBorder="1"/>
    <xf numFmtId="175" fontId="21" fillId="9" borderId="15" xfId="10" applyNumberFormat="1" applyFont="1" applyFill="1" applyBorder="1"/>
    <xf numFmtId="175" fontId="0" fillId="9" borderId="15" xfId="0" applyNumberFormat="1" applyFill="1" applyBorder="1"/>
    <xf numFmtId="175" fontId="0" fillId="9" borderId="15" xfId="2" applyNumberFormat="1" applyFont="1" applyFill="1" applyBorder="1"/>
    <xf numFmtId="2" fontId="41" fillId="9" borderId="15" xfId="0" applyNumberFormat="1" applyFont="1" applyFill="1" applyBorder="1"/>
    <xf numFmtId="2" fontId="0" fillId="9" borderId="15" xfId="10" applyNumberFormat="1" applyFont="1" applyFill="1" applyBorder="1"/>
    <xf numFmtId="2" fontId="0" fillId="9" borderId="15" xfId="0" applyNumberFormat="1" applyFill="1" applyBorder="1" applyAlignment="1">
      <alignment horizontal="center"/>
    </xf>
    <xf numFmtId="1" fontId="40" fillId="9" borderId="15" xfId="0" applyNumberFormat="1" applyFont="1" applyFill="1" applyBorder="1"/>
    <xf numFmtId="0" fontId="9" fillId="0" borderId="24" xfId="8" applyFont="1" applyBorder="1" applyAlignment="1" applyProtection="1">
      <alignment vertical="center"/>
      <protection locked="0"/>
    </xf>
    <xf numFmtId="0" fontId="9" fillId="0" borderId="2" xfId="8" applyFont="1" applyBorder="1" applyAlignment="1" applyProtection="1">
      <alignment vertical="center"/>
      <protection locked="0"/>
    </xf>
    <xf numFmtId="0" fontId="6" fillId="16" borderId="15" xfId="8" applyFill="1" applyBorder="1" applyAlignment="1" applyProtection="1">
      <alignment horizontal="center" vertical="center" wrapText="1"/>
      <protection locked="0"/>
    </xf>
    <xf numFmtId="0" fontId="3" fillId="2" borderId="1" xfId="11" applyFill="1" applyBorder="1" applyAlignment="1">
      <alignment horizontal="center" vertical="center"/>
    </xf>
    <xf numFmtId="1" fontId="0" fillId="9" borderId="108" xfId="0" applyNumberFormat="1" applyFill="1" applyBorder="1" applyAlignment="1">
      <alignment horizontal="center"/>
    </xf>
    <xf numFmtId="1" fontId="21" fillId="7" borderId="108" xfId="10" applyNumberFormat="1" applyFont="1" applyFill="1" applyBorder="1"/>
    <xf numFmtId="1" fontId="0" fillId="7" borderId="108" xfId="0" applyNumberFormat="1" applyFill="1" applyBorder="1"/>
    <xf numFmtId="1" fontId="21" fillId="8" borderId="108" xfId="10" applyNumberFormat="1" applyFont="1" applyFill="1" applyBorder="1"/>
    <xf numFmtId="1" fontId="0" fillId="8" borderId="108" xfId="0" applyNumberFormat="1" applyFill="1" applyBorder="1"/>
    <xf numFmtId="1" fontId="0" fillId="8" borderId="110" xfId="0" applyNumberFormat="1" applyFill="1" applyBorder="1"/>
    <xf numFmtId="3" fontId="0" fillId="9" borderId="108" xfId="0" applyNumberFormat="1" applyFill="1" applyBorder="1" applyAlignment="1">
      <alignment horizontal="center"/>
    </xf>
    <xf numFmtId="1" fontId="21" fillId="7" borderId="15" xfId="10" applyNumberFormat="1" applyFont="1" applyFill="1" applyBorder="1"/>
    <xf numFmtId="1" fontId="0" fillId="7" borderId="15" xfId="0" applyNumberFormat="1" applyFill="1" applyBorder="1"/>
    <xf numFmtId="1" fontId="21" fillId="8" borderId="15" xfId="10" applyNumberFormat="1" applyFont="1" applyFill="1" applyBorder="1"/>
    <xf numFmtId="1" fontId="0" fillId="8" borderId="15" xfId="0" applyNumberFormat="1" applyFill="1" applyBorder="1"/>
    <xf numFmtId="1" fontId="0" fillId="8" borderId="16" xfId="0" applyNumberFormat="1" applyFill="1" applyBorder="1"/>
    <xf numFmtId="2" fontId="0" fillId="8" borderId="16" xfId="0" applyNumberFormat="1" applyFill="1" applyBorder="1"/>
    <xf numFmtId="4" fontId="0" fillId="7" borderId="15" xfId="0" applyNumberFormat="1" applyFill="1" applyBorder="1"/>
    <xf numFmtId="1" fontId="21" fillId="7" borderId="15" xfId="2" applyNumberFormat="1" applyFill="1" applyBorder="1"/>
    <xf numFmtId="1" fontId="21" fillId="8" borderId="15" xfId="2" applyNumberFormat="1" applyFill="1" applyBorder="1"/>
    <xf numFmtId="2" fontId="21" fillId="8" borderId="15" xfId="2" applyNumberFormat="1" applyFill="1" applyBorder="1"/>
    <xf numFmtId="4" fontId="0" fillId="8" borderId="16" xfId="0" applyNumberFormat="1" applyFill="1" applyBorder="1"/>
    <xf numFmtId="3" fontId="21" fillId="8" borderId="15" xfId="2" applyNumberFormat="1" applyFill="1" applyBorder="1"/>
    <xf numFmtId="3" fontId="21" fillId="7" borderId="15" xfId="2" applyNumberFormat="1" applyFill="1" applyBorder="1"/>
    <xf numFmtId="171" fontId="21" fillId="7" borderId="15" xfId="10" applyNumberFormat="1" applyFont="1" applyFill="1" applyBorder="1"/>
    <xf numFmtId="3" fontId="21" fillId="8" borderId="15" xfId="10" applyNumberFormat="1" applyFont="1" applyFill="1" applyBorder="1"/>
    <xf numFmtId="1" fontId="0" fillId="9" borderId="17" xfId="0" applyNumberFormat="1" applyFill="1" applyBorder="1"/>
    <xf numFmtId="0" fontId="6" fillId="15" borderId="108" xfId="8" applyFill="1" applyBorder="1" applyAlignment="1" applyProtection="1">
      <alignment horizontal="center" vertical="center"/>
      <protection locked="0"/>
    </xf>
    <xf numFmtId="0" fontId="42" fillId="0" borderId="15" xfId="8" applyFont="1" applyBorder="1" applyAlignment="1" applyProtection="1">
      <alignment horizontal="center" vertical="center"/>
      <protection locked="0"/>
    </xf>
    <xf numFmtId="0" fontId="6" fillId="0" borderId="15" xfId="8" applyBorder="1" applyAlignment="1" applyProtection="1">
      <alignment horizontal="center" vertical="center" wrapText="1"/>
      <protection locked="0"/>
    </xf>
    <xf numFmtId="171" fontId="1" fillId="9" borderId="15" xfId="2" applyNumberFormat="1" applyFont="1" applyFill="1" applyBorder="1" applyAlignment="1">
      <alignment wrapText="1"/>
    </xf>
    <xf numFmtId="1" fontId="21" fillId="7" borderId="17" xfId="2" applyNumberFormat="1" applyFill="1" applyBorder="1"/>
    <xf numFmtId="1" fontId="0" fillId="7" borderId="17" xfId="0" applyNumberFormat="1" applyFill="1" applyBorder="1"/>
    <xf numFmtId="1" fontId="21" fillId="8" borderId="17" xfId="2" applyNumberFormat="1" applyFill="1" applyBorder="1"/>
    <xf numFmtId="1" fontId="0" fillId="8" borderId="17" xfId="0" applyNumberFormat="1" applyFill="1" applyBorder="1"/>
    <xf numFmtId="1" fontId="0" fillId="8" borderId="18" xfId="0" applyNumberFormat="1" applyFill="1" applyBorder="1"/>
    <xf numFmtId="3" fontId="0" fillId="9" borderId="15" xfId="0" applyNumberFormat="1" applyFill="1" applyBorder="1" applyAlignment="1">
      <alignment horizontal="center"/>
    </xf>
    <xf numFmtId="2" fontId="39" fillId="9" borderId="15" xfId="2" applyNumberFormat="1" applyFont="1" applyFill="1" applyBorder="1"/>
    <xf numFmtId="0" fontId="3" fillId="2" borderId="24" xfId="11" applyFill="1" applyBorder="1" applyAlignment="1">
      <alignment horizontal="center" vertical="center"/>
    </xf>
    <xf numFmtId="0" fontId="3" fillId="2" borderId="2" xfId="11" applyFill="1" applyBorder="1" applyAlignment="1">
      <alignment horizontal="center" vertical="center"/>
    </xf>
    <xf numFmtId="0" fontId="3" fillId="4" borderId="15" xfId="11" applyFill="1" applyBorder="1" applyAlignment="1">
      <alignment horizontal="center" vertical="center" wrapText="1"/>
    </xf>
    <xf numFmtId="0" fontId="43" fillId="0" borderId="15" xfId="11" applyFont="1" applyBorder="1" applyAlignment="1" applyProtection="1">
      <alignment horizontal="center" vertical="center"/>
      <protection locked="0"/>
    </xf>
    <xf numFmtId="0" fontId="3" fillId="0" borderId="15" xfId="11" applyBorder="1" applyAlignment="1">
      <alignment horizontal="center" vertical="center" wrapText="1"/>
    </xf>
    <xf numFmtId="16" fontId="9" fillId="0" borderId="24" xfId="8" applyNumberFormat="1" applyFont="1" applyBorder="1" applyAlignment="1" applyProtection="1">
      <alignment horizontal="center" vertical="center"/>
      <protection locked="0"/>
    </xf>
    <xf numFmtId="16" fontId="9" fillId="0" borderId="2" xfId="8" applyNumberFormat="1" applyFont="1" applyBorder="1" applyAlignment="1" applyProtection="1">
      <alignment horizontal="center" vertical="center"/>
      <protection locked="0"/>
    </xf>
    <xf numFmtId="0" fontId="6" fillId="15" borderId="107" xfId="8" applyFill="1" applyBorder="1" applyAlignment="1" applyProtection="1">
      <alignment horizontal="center" vertical="center"/>
      <protection locked="0"/>
    </xf>
    <xf numFmtId="0" fontId="3" fillId="2" borderId="79" xfId="11" applyFill="1" applyBorder="1" applyAlignment="1">
      <alignment horizontal="center" vertical="center"/>
    </xf>
    <xf numFmtId="0" fontId="3" fillId="2" borderId="41" xfId="11" applyFill="1" applyBorder="1" applyAlignment="1">
      <alignment horizontal="center" vertical="center"/>
    </xf>
    <xf numFmtId="0" fontId="3" fillId="2" borderId="80" xfId="11" applyFill="1" applyBorder="1" applyAlignment="1">
      <alignment horizontal="center" vertical="center"/>
    </xf>
    <xf numFmtId="0" fontId="3" fillId="4" borderId="79" xfId="11" applyFill="1" applyBorder="1" applyAlignment="1">
      <alignment horizontal="center" vertical="center"/>
    </xf>
    <xf numFmtId="0" fontId="3" fillId="4" borderId="80" xfId="11" applyFill="1" applyBorder="1" applyAlignment="1">
      <alignment horizontal="center" vertical="center"/>
    </xf>
    <xf numFmtId="14" fontId="6" fillId="15" borderId="15" xfId="8" applyNumberFormat="1" applyFill="1" applyBorder="1" applyAlignment="1" applyProtection="1">
      <alignment horizontal="center" vertical="center"/>
      <protection locked="0"/>
    </xf>
    <xf numFmtId="4" fontId="11" fillId="3" borderId="48" xfId="7" applyNumberFormat="1" applyFont="1" applyFill="1" applyBorder="1" applyAlignment="1" applyProtection="1">
      <alignment horizontal="center" vertical="center" wrapText="1"/>
      <protection locked="0"/>
    </xf>
    <xf numFmtId="4" fontId="11" fillId="3" borderId="49" xfId="7" applyNumberFormat="1" applyFont="1" applyFill="1" applyBorder="1" applyAlignment="1" applyProtection="1">
      <alignment horizontal="center" vertical="center" wrapText="1"/>
      <protection locked="0"/>
    </xf>
    <xf numFmtId="3" fontId="11" fillId="2" borderId="46" xfId="7" applyNumberFormat="1" applyFont="1" applyFill="1" applyBorder="1" applyAlignment="1">
      <alignment horizontal="center" vertical="center" wrapText="1"/>
    </xf>
    <xf numFmtId="3" fontId="11" fillId="3" borderId="48" xfId="7" applyNumberFormat="1" applyFont="1" applyFill="1" applyBorder="1" applyAlignment="1" applyProtection="1">
      <alignment horizontal="center" vertical="center" wrapText="1"/>
      <protection locked="0"/>
    </xf>
    <xf numFmtId="3" fontId="11" fillId="3" borderId="49" xfId="7" applyNumberFormat="1" applyFont="1" applyFill="1" applyBorder="1" applyAlignment="1" applyProtection="1">
      <alignment horizontal="center" vertical="center" wrapText="1"/>
      <protection locked="0"/>
    </xf>
    <xf numFmtId="2" fontId="11" fillId="0" borderId="48" xfId="7" applyNumberFormat="1" applyFont="1" applyBorder="1" applyAlignment="1" applyProtection="1">
      <alignment horizontal="center" vertical="center" wrapText="1"/>
      <protection locked="0"/>
    </xf>
    <xf numFmtId="2" fontId="11" fillId="0" borderId="49" xfId="7" applyNumberFormat="1" applyFont="1" applyBorder="1" applyAlignment="1" applyProtection="1">
      <alignment horizontal="center" vertical="center" wrapText="1"/>
      <protection locked="0"/>
    </xf>
    <xf numFmtId="2" fontId="11" fillId="0" borderId="62" xfId="7" applyNumberFormat="1" applyFont="1" applyBorder="1" applyAlignment="1" applyProtection="1">
      <alignment horizontal="center" vertical="center" wrapText="1"/>
      <protection locked="0"/>
    </xf>
    <xf numFmtId="2" fontId="11" fillId="0" borderId="63" xfId="7" applyNumberFormat="1" applyFont="1" applyBorder="1" applyAlignment="1" applyProtection="1">
      <alignment horizontal="center" vertical="center" wrapText="1"/>
      <protection locked="0"/>
    </xf>
    <xf numFmtId="0" fontId="44" fillId="0" borderId="0" xfId="8" applyFont="1" applyAlignment="1" applyProtection="1">
      <alignment horizontal="center" vertical="center" wrapText="1"/>
      <protection locked="0"/>
    </xf>
    <xf numFmtId="0" fontId="44" fillId="0" borderId="0" xfId="8" applyFont="1" applyAlignment="1" applyProtection="1">
      <alignment horizontal="center" vertical="center"/>
      <protection locked="0"/>
    </xf>
    <xf numFmtId="14" fontId="42" fillId="16" borderId="15" xfId="8" applyNumberFormat="1" applyFont="1" applyFill="1" applyBorder="1" applyAlignment="1" applyProtection="1">
      <alignment horizontal="center" vertical="center"/>
      <protection locked="0"/>
    </xf>
    <xf numFmtId="0" fontId="9" fillId="2" borderId="24" xfId="7" applyFont="1" applyFill="1" applyBorder="1" applyAlignment="1">
      <alignment horizontal="center" vertical="center"/>
    </xf>
    <xf numFmtId="0" fontId="9" fillId="2" borderId="2" xfId="7" applyFont="1" applyFill="1" applyBorder="1" applyAlignment="1">
      <alignment horizontal="center" vertical="center"/>
    </xf>
    <xf numFmtId="0" fontId="9" fillId="2" borderId="24" xfId="7" applyFont="1" applyFill="1" applyBorder="1" applyAlignment="1" applyProtection="1">
      <alignment horizontal="center" vertical="center"/>
      <protection hidden="1"/>
    </xf>
    <xf numFmtId="169" fontId="9" fillId="3" borderId="15" xfId="7" applyNumberFormat="1" applyFont="1" applyFill="1" applyBorder="1" applyAlignment="1" applyProtection="1">
      <alignment horizontal="center" vertical="center"/>
      <protection hidden="1"/>
    </xf>
    <xf numFmtId="166" fontId="21" fillId="9" borderId="2" xfId="10" applyFont="1" applyFill="1" applyBorder="1"/>
    <xf numFmtId="166" fontId="0" fillId="9" borderId="107" xfId="10" applyFont="1" applyFill="1" applyBorder="1"/>
    <xf numFmtId="17" fontId="6" fillId="0" borderId="0" xfId="8" applyNumberFormat="1" applyAlignment="1" applyProtection="1">
      <alignment horizontal="center" vertical="center"/>
      <protection locked="0"/>
    </xf>
    <xf numFmtId="0" fontId="9" fillId="2" borderId="101" xfId="8" applyFont="1" applyFill="1" applyBorder="1" applyAlignment="1">
      <alignment horizontal="center" vertical="center" textRotation="90" wrapText="1"/>
    </xf>
    <xf numFmtId="0" fontId="10" fillId="0" borderId="0" xfId="8" applyFont="1" applyAlignment="1" applyProtection="1">
      <alignment horizontal="center" vertical="center" wrapText="1"/>
      <protection locked="0"/>
    </xf>
    <xf numFmtId="0" fontId="40" fillId="9" borderId="107" xfId="0" applyFont="1" applyFill="1" applyBorder="1"/>
    <xf numFmtId="0" fontId="5" fillId="11" borderId="24" xfId="7" applyFill="1" applyBorder="1" applyAlignment="1">
      <alignment horizontal="center" vertical="center" wrapText="1"/>
    </xf>
    <xf numFmtId="0" fontId="5" fillId="11" borderId="2" xfId="7" applyFill="1" applyBorder="1" applyAlignment="1">
      <alignment horizontal="center" vertical="center" wrapText="1"/>
    </xf>
    <xf numFmtId="171" fontId="39" fillId="9" borderId="17" xfId="2" applyNumberFormat="1" applyFont="1" applyFill="1" applyBorder="1"/>
    <xf numFmtId="0" fontId="40" fillId="9" borderId="17" xfId="0" applyFont="1" applyFill="1" applyBorder="1"/>
    <xf numFmtId="0" fontId="9" fillId="0" borderId="24" xfId="8" applyFont="1" applyBorder="1" applyAlignment="1" applyProtection="1">
      <alignment horizontal="center" vertical="center" wrapText="1"/>
      <protection locked="0"/>
    </xf>
    <xf numFmtId="0" fontId="9" fillId="0" borderId="2" xfId="8" applyFont="1" applyBorder="1" applyAlignment="1" applyProtection="1">
      <alignment horizontal="center" vertical="center" wrapText="1"/>
      <protection locked="0"/>
    </xf>
    <xf numFmtId="0" fontId="9" fillId="0" borderId="0" xfId="8" applyFont="1" applyAlignment="1" applyProtection="1">
      <alignment horizontal="center" vertical="center"/>
      <protection locked="0"/>
    </xf>
    <xf numFmtId="0" fontId="38" fillId="0" borderId="0" xfId="8" applyFont="1" applyAlignment="1" applyProtection="1">
      <alignment horizontal="center" vertical="center" wrapText="1"/>
      <protection locked="0"/>
    </xf>
    <xf numFmtId="0" fontId="9" fillId="0" borderId="0" xfId="8" applyFont="1" applyAlignment="1" applyProtection="1">
      <alignment horizontal="center" vertical="center" wrapText="1"/>
      <protection locked="0"/>
    </xf>
    <xf numFmtId="0" fontId="36" fillId="0" borderId="0" xfId="11" applyFont="1" applyAlignment="1" applyProtection="1">
      <alignment vertical="top"/>
      <protection locked="0"/>
    </xf>
    <xf numFmtId="0" fontId="9" fillId="2" borderId="15" xfId="8" applyFont="1" applyFill="1" applyBorder="1" applyAlignment="1">
      <alignment horizontal="center" vertical="center" wrapText="1"/>
    </xf>
    <xf numFmtId="0" fontId="9" fillId="15" borderId="15" xfId="8" applyFont="1" applyFill="1" applyBorder="1" applyAlignment="1" applyProtection="1">
      <alignment horizontal="center" vertical="center"/>
      <protection locked="0"/>
    </xf>
    <xf numFmtId="0" fontId="9" fillId="16" borderId="15" xfId="8" applyFont="1" applyFill="1" applyBorder="1" applyAlignment="1" applyProtection="1">
      <alignment horizontal="center" vertical="center"/>
      <protection locked="0"/>
    </xf>
    <xf numFmtId="0" fontId="14" fillId="0" borderId="0" xfId="8" applyFont="1" applyAlignment="1" applyProtection="1">
      <alignment horizontal="left" vertical="center"/>
      <protection locked="0"/>
    </xf>
    <xf numFmtId="0" fontId="9" fillId="15" borderId="107" xfId="8" applyFont="1" applyFill="1" applyBorder="1" applyAlignment="1" applyProtection="1">
      <alignment horizontal="center" vertical="center"/>
      <protection locked="0"/>
    </xf>
    <xf numFmtId="0" fontId="36" fillId="0" borderId="0" xfId="11" applyFont="1" applyAlignment="1" applyProtection="1">
      <alignment horizontal="center" vertical="center"/>
      <protection locked="0"/>
    </xf>
    <xf numFmtId="0" fontId="36" fillId="2" borderId="15" xfId="11" applyFont="1" applyFill="1" applyBorder="1" applyAlignment="1">
      <alignment horizontal="center" vertical="center" wrapText="1"/>
    </xf>
    <xf numFmtId="0" fontId="6" fillId="16" borderId="0" xfId="8" applyFill="1" applyAlignment="1" applyProtection="1">
      <alignment horizontal="center" vertical="center"/>
      <protection locked="0"/>
    </xf>
    <xf numFmtId="0" fontId="3" fillId="16" borderId="15" xfId="11" applyFill="1" applyBorder="1" applyAlignment="1" applyProtection="1">
      <alignment horizontal="center" vertical="center"/>
      <protection locked="0"/>
    </xf>
    <xf numFmtId="0" fontId="9" fillId="0" borderId="24" xfId="8" applyFont="1" applyBorder="1" applyAlignment="1" applyProtection="1">
      <alignment horizontal="left" vertical="center"/>
      <protection locked="0"/>
    </xf>
    <xf numFmtId="0" fontId="9" fillId="0" borderId="2" xfId="8" applyFont="1" applyBorder="1" applyAlignment="1" applyProtection="1">
      <alignment horizontal="left" vertical="center"/>
      <protection locked="0"/>
    </xf>
    <xf numFmtId="9" fontId="9" fillId="0" borderId="24" xfId="8" applyNumberFormat="1" applyFont="1" applyBorder="1" applyAlignment="1" applyProtection="1">
      <alignment horizontal="center" vertical="center"/>
      <protection locked="0"/>
    </xf>
    <xf numFmtId="2" fontId="48" fillId="0" borderId="15" xfId="11" applyNumberFormat="1" applyFont="1" applyBorder="1" applyAlignment="1" applyProtection="1">
      <alignment horizontal="center" vertical="center"/>
      <protection locked="0"/>
    </xf>
    <xf numFmtId="2" fontId="48" fillId="0" borderId="24" xfId="11" applyNumberFormat="1" applyFont="1" applyBorder="1" applyAlignment="1" applyProtection="1">
      <alignment horizontal="center" vertical="center"/>
      <protection locked="0"/>
    </xf>
    <xf numFmtId="0" fontId="49" fillId="0" borderId="15" xfId="11" applyFont="1" applyBorder="1" applyAlignment="1" applyProtection="1">
      <alignment horizontal="center" vertical="center"/>
      <protection locked="0"/>
    </xf>
    <xf numFmtId="0" fontId="11" fillId="4" borderId="24" xfId="11" applyFont="1" applyFill="1" applyBorder="1" applyAlignment="1">
      <alignment horizontal="center" vertical="center"/>
    </xf>
    <xf numFmtId="0" fontId="50" fillId="0" borderId="0" xfId="0" applyFont="1" applyAlignment="1">
      <alignment horizontal="justify" vertical="center"/>
    </xf>
    <xf numFmtId="0" fontId="40" fillId="0" borderId="0" xfId="0" applyFont="1"/>
    <xf numFmtId="169" fontId="9" fillId="3" borderId="7" xfId="7" applyNumberFormat="1" applyFont="1" applyFill="1" applyBorder="1" applyAlignment="1" applyProtection="1">
      <alignment horizontal="center" vertical="center"/>
      <protection locked="0"/>
    </xf>
    <xf numFmtId="169" fontId="9" fillId="3" borderId="100" xfId="7" applyNumberFormat="1" applyFont="1" applyFill="1" applyBorder="1" applyAlignment="1" applyProtection="1">
      <alignment horizontal="center" vertical="center"/>
      <protection locked="0"/>
    </xf>
    <xf numFmtId="169" fontId="9" fillId="3" borderId="3" xfId="7" applyNumberFormat="1" applyFont="1" applyFill="1" applyBorder="1" applyAlignment="1" applyProtection="1">
      <alignment horizontal="center" vertical="center"/>
      <protection locked="0"/>
    </xf>
    <xf numFmtId="169" fontId="9" fillId="3" borderId="99" xfId="7" applyNumberFormat="1" applyFont="1" applyFill="1" applyBorder="1" applyAlignment="1" applyProtection="1">
      <alignment horizontal="center" vertical="center"/>
      <protection locked="0"/>
    </xf>
    <xf numFmtId="0" fontId="6" fillId="2" borderId="24" xfId="8" applyFill="1" applyBorder="1" applyAlignment="1">
      <alignment horizontal="center" vertical="center" wrapText="1"/>
    </xf>
    <xf numFmtId="0" fontId="6" fillId="2" borderId="1" xfId="8" applyFill="1" applyBorder="1" applyAlignment="1">
      <alignment horizontal="center" vertical="center" wrapText="1"/>
    </xf>
    <xf numFmtId="0" fontId="9" fillId="2" borderId="78" xfId="7" applyFont="1" applyFill="1" applyBorder="1" applyAlignment="1">
      <alignment horizontal="center" vertical="center"/>
    </xf>
    <xf numFmtId="0" fontId="9" fillId="2" borderId="96" xfId="7" applyFont="1" applyFill="1" applyBorder="1" applyAlignment="1">
      <alignment horizontal="center" vertical="center"/>
    </xf>
    <xf numFmtId="0" fontId="6" fillId="2" borderId="107" xfId="8" applyFill="1" applyBorder="1" applyAlignment="1">
      <alignment horizontal="center" vertical="center" wrapText="1"/>
    </xf>
    <xf numFmtId="4" fontId="11" fillId="10" borderId="46" xfId="7" applyNumberFormat="1" applyFont="1" applyFill="1" applyBorder="1" applyAlignment="1">
      <alignment horizontal="center" vertical="center" wrapText="1"/>
    </xf>
    <xf numFmtId="3" fontId="11" fillId="2" borderId="58" xfId="7" applyNumberFormat="1" applyFont="1" applyFill="1" applyBorder="1" applyAlignment="1">
      <alignment horizontal="center" vertical="center" wrapText="1"/>
    </xf>
    <xf numFmtId="0" fontId="35" fillId="15" borderId="15" xfId="8" applyFont="1" applyFill="1" applyBorder="1" applyAlignment="1" applyProtection="1">
      <alignment horizontal="center" vertical="center"/>
      <protection locked="0"/>
    </xf>
    <xf numFmtId="0" fontId="6" fillId="0" borderId="22" xfId="7" applyFont="1" applyBorder="1" applyAlignment="1">
      <alignment horizontal="center"/>
    </xf>
    <xf numFmtId="169" fontId="11" fillId="0" borderId="61" xfId="7" applyNumberFormat="1" applyFont="1" applyBorder="1" applyAlignment="1" applyProtection="1">
      <alignment horizontal="center" vertical="center" wrapText="1"/>
      <protection locked="0"/>
    </xf>
    <xf numFmtId="169" fontId="11" fillId="0" borderId="117" xfId="7" applyNumberFormat="1" applyFont="1" applyBorder="1" applyAlignment="1" applyProtection="1">
      <alignment horizontal="center" vertical="center" wrapText="1"/>
      <protection locked="0"/>
    </xf>
    <xf numFmtId="169" fontId="11" fillId="0" borderId="62" xfId="7" applyNumberFormat="1" applyFont="1" applyBorder="1" applyAlignment="1" applyProtection="1">
      <alignment horizontal="center" vertical="center" wrapText="1"/>
      <protection locked="0"/>
    </xf>
    <xf numFmtId="169" fontId="11" fillId="0" borderId="63" xfId="7" applyNumberFormat="1" applyFont="1" applyBorder="1" applyAlignment="1" applyProtection="1">
      <alignment horizontal="center" vertical="center" wrapText="1"/>
      <protection locked="0"/>
    </xf>
    <xf numFmtId="169" fontId="11" fillId="0" borderId="47" xfId="7" applyNumberFormat="1" applyFont="1" applyBorder="1" applyAlignment="1" applyProtection="1">
      <alignment horizontal="center" vertical="center" wrapText="1"/>
      <protection locked="0"/>
    </xf>
    <xf numFmtId="169" fontId="11" fillId="0" borderId="98" xfId="7" applyNumberFormat="1" applyFont="1" applyBorder="1" applyAlignment="1" applyProtection="1">
      <alignment horizontal="center" vertical="center" wrapText="1"/>
      <protection locked="0"/>
    </xf>
    <xf numFmtId="169" fontId="11" fillId="0" borderId="48" xfId="7" applyNumberFormat="1" applyFont="1" applyBorder="1" applyAlignment="1" applyProtection="1">
      <alignment horizontal="center" vertical="center" wrapText="1"/>
      <protection locked="0"/>
    </xf>
    <xf numFmtId="169" fontId="11" fillId="0" borderId="49" xfId="7" applyNumberFormat="1" applyFont="1" applyBorder="1" applyAlignment="1" applyProtection="1">
      <alignment horizontal="center" vertical="center" wrapText="1"/>
      <protection locked="0"/>
    </xf>
    <xf numFmtId="0" fontId="35" fillId="0" borderId="15" xfId="8" applyFont="1" applyBorder="1" applyAlignment="1" applyProtection="1">
      <alignment horizontal="center" vertical="center"/>
      <protection locked="0"/>
    </xf>
    <xf numFmtId="4" fontId="11" fillId="3" borderId="48" xfId="7" applyNumberFormat="1" applyFont="1" applyFill="1" applyBorder="1" applyAlignment="1" applyProtection="1">
      <alignment vertical="center" wrapText="1"/>
      <protection locked="0"/>
    </xf>
    <xf numFmtId="4" fontId="11" fillId="3" borderId="49" xfId="7" applyNumberFormat="1" applyFont="1" applyFill="1" applyBorder="1" applyAlignment="1" applyProtection="1">
      <alignment vertical="center" wrapText="1"/>
      <protection locked="0"/>
    </xf>
    <xf numFmtId="4" fontId="11" fillId="10" borderId="46" xfId="7" applyNumberFormat="1" applyFont="1" applyFill="1" applyBorder="1" applyAlignment="1">
      <alignment vertical="center" wrapText="1"/>
    </xf>
    <xf numFmtId="3" fontId="11" fillId="3" borderId="48" xfId="7" applyNumberFormat="1" applyFont="1" applyFill="1" applyBorder="1" applyAlignment="1" applyProtection="1">
      <alignment vertical="center" wrapText="1"/>
      <protection locked="0"/>
    </xf>
    <xf numFmtId="3" fontId="11" fillId="3" borderId="49" xfId="7" applyNumberFormat="1" applyFont="1" applyFill="1" applyBorder="1" applyAlignment="1" applyProtection="1">
      <alignment vertical="center" wrapText="1"/>
      <protection locked="0"/>
    </xf>
    <xf numFmtId="3" fontId="11" fillId="2" borderId="46" xfId="7" applyNumberFormat="1" applyFont="1" applyFill="1" applyBorder="1" applyAlignment="1">
      <alignment vertical="center" wrapText="1"/>
    </xf>
    <xf numFmtId="3" fontId="11" fillId="2" borderId="58" xfId="7" applyNumberFormat="1" applyFont="1" applyFill="1" applyBorder="1" applyAlignment="1">
      <alignment vertical="center" wrapText="1"/>
    </xf>
    <xf numFmtId="0" fontId="32" fillId="0" borderId="0" xfId="7" applyFont="1"/>
    <xf numFmtId="0" fontId="38" fillId="2" borderId="15" xfId="7" applyFont="1" applyFill="1" applyBorder="1" applyAlignment="1">
      <alignment horizontal="center" vertical="center"/>
    </xf>
    <xf numFmtId="0" fontId="3" fillId="14" borderId="24" xfId="11" applyFill="1" applyBorder="1" applyAlignment="1" applyProtection="1">
      <alignment horizontal="left" vertical="center"/>
      <protection locked="0"/>
    </xf>
    <xf numFmtId="0" fontId="3" fillId="14" borderId="1" xfId="11" applyFill="1" applyBorder="1" applyAlignment="1" applyProtection="1">
      <alignment horizontal="left" vertical="center"/>
      <protection locked="0"/>
    </xf>
    <xf numFmtId="0" fontId="3" fillId="14" borderId="2" xfId="11" applyFill="1" applyBorder="1" applyAlignment="1" applyProtection="1">
      <alignment horizontal="left" vertical="center"/>
      <protection locked="0"/>
    </xf>
    <xf numFmtId="0" fontId="54" fillId="0" borderId="0" xfId="8" applyFont="1" applyAlignment="1" applyProtection="1">
      <alignment horizontal="center" vertical="center"/>
      <protection locked="0"/>
    </xf>
    <xf numFmtId="0" fontId="54" fillId="0" borderId="0" xfId="8" applyFont="1" applyAlignment="1" applyProtection="1">
      <alignment horizontal="left" vertical="center"/>
      <protection locked="0"/>
    </xf>
    <xf numFmtId="0" fontId="0" fillId="0" borderId="15" xfId="0" applyBorder="1" applyAlignment="1">
      <alignment vertical="center" wrapText="1"/>
    </xf>
    <xf numFmtId="0" fontId="12" fillId="0" borderId="15" xfId="8" applyFont="1" applyBorder="1" applyAlignment="1" applyProtection="1">
      <alignment horizontal="center" vertical="center"/>
      <protection locked="0"/>
    </xf>
    <xf numFmtId="16" fontId="47" fillId="15" borderId="15" xfId="8" applyNumberFormat="1" applyFont="1" applyFill="1" applyBorder="1" applyAlignment="1" applyProtection="1">
      <alignment horizontal="center" vertical="center"/>
      <protection locked="0"/>
    </xf>
    <xf numFmtId="0" fontId="38" fillId="15" borderId="15" xfId="8" applyFont="1" applyFill="1" applyBorder="1" applyAlignment="1" applyProtection="1">
      <alignment horizontal="center" vertical="center"/>
      <protection locked="0"/>
    </xf>
    <xf numFmtId="166" fontId="1" fillId="9" borderId="13" xfId="10" applyFont="1" applyFill="1" applyBorder="1"/>
    <xf numFmtId="4" fontId="1" fillId="7" borderId="13" xfId="10" applyNumberFormat="1" applyFont="1" applyFill="1" applyBorder="1"/>
    <xf numFmtId="169" fontId="1" fillId="8" borderId="13" xfId="10" applyNumberFormat="1" applyFont="1" applyFill="1" applyBorder="1"/>
    <xf numFmtId="4" fontId="1" fillId="7" borderId="15" xfId="10" applyNumberFormat="1" applyFont="1" applyFill="1" applyBorder="1"/>
    <xf numFmtId="43" fontId="39" fillId="9" borderId="15" xfId="2" applyFont="1" applyFill="1" applyBorder="1"/>
    <xf numFmtId="4" fontId="21" fillId="14" borderId="13" xfId="2" applyNumberFormat="1" applyFill="1" applyBorder="1"/>
    <xf numFmtId="4" fontId="21" fillId="14" borderId="34" xfId="10" applyNumberFormat="1" applyFont="1" applyFill="1" applyBorder="1"/>
    <xf numFmtId="169" fontId="45" fillId="9" borderId="15" xfId="10" applyNumberFormat="1" applyFont="1" applyFill="1" applyBorder="1"/>
    <xf numFmtId="169" fontId="41" fillId="9" borderId="15" xfId="0" applyNumberFormat="1" applyFont="1" applyFill="1" applyBorder="1"/>
    <xf numFmtId="169" fontId="41" fillId="9" borderId="15" xfId="10" applyNumberFormat="1" applyFont="1" applyFill="1" applyBorder="1"/>
    <xf numFmtId="169" fontId="41" fillId="9" borderId="15" xfId="0" applyNumberFormat="1" applyFont="1" applyFill="1" applyBorder="1" applyAlignment="1">
      <alignment horizontal="center"/>
    </xf>
    <xf numFmtId="0" fontId="24" fillId="9" borderId="116" xfId="0" applyFont="1" applyFill="1" applyBorder="1" applyAlignment="1">
      <alignment horizontal="center" vertical="center"/>
    </xf>
    <xf numFmtId="0" fontId="33" fillId="0" borderId="0" xfId="0" applyFont="1"/>
    <xf numFmtId="0" fontId="33" fillId="0" borderId="0" xfId="0" applyFont="1" applyAlignment="1">
      <alignment horizontal="right" wrapText="1"/>
    </xf>
    <xf numFmtId="0" fontId="33" fillId="14" borderId="0" xfId="0" applyFont="1" applyFill="1"/>
    <xf numFmtId="0" fontId="33" fillId="0" borderId="0" xfId="0" applyFont="1" applyAlignment="1">
      <alignment horizontal="right"/>
    </xf>
    <xf numFmtId="10" fontId="40" fillId="9" borderId="15" xfId="0" applyNumberFormat="1" applyFont="1" applyFill="1" applyBorder="1"/>
    <xf numFmtId="169" fontId="39" fillId="9" borderId="15" xfId="10" applyNumberFormat="1" applyFont="1" applyFill="1" applyBorder="1"/>
    <xf numFmtId="169" fontId="40" fillId="9" borderId="15" xfId="0" applyNumberFormat="1" applyFont="1" applyFill="1" applyBorder="1"/>
    <xf numFmtId="10" fontId="40" fillId="9" borderId="15" xfId="0" applyNumberFormat="1" applyFont="1" applyFill="1" applyBorder="1" applyAlignment="1">
      <alignment horizontal="center"/>
    </xf>
    <xf numFmtId="169" fontId="40" fillId="7" borderId="15" xfId="0" applyNumberFormat="1" applyFont="1" applyFill="1" applyBorder="1"/>
    <xf numFmtId="169" fontId="39" fillId="8" borderId="15" xfId="2" applyNumberFormat="1" applyFont="1" applyFill="1" applyBorder="1"/>
    <xf numFmtId="169" fontId="39" fillId="7" borderId="15" xfId="2" applyNumberFormat="1" applyFont="1" applyFill="1" applyBorder="1"/>
    <xf numFmtId="169" fontId="40" fillId="8" borderId="15" xfId="0" applyNumberFormat="1" applyFont="1" applyFill="1" applyBorder="1"/>
    <xf numFmtId="0" fontId="20" fillId="0" borderId="12" xfId="8" applyFont="1" applyBorder="1" applyAlignment="1">
      <alignment horizontal="center" vertical="center"/>
    </xf>
    <xf numFmtId="0" fontId="10" fillId="2" borderId="24" xfId="8" applyFont="1" applyFill="1" applyBorder="1" applyAlignment="1">
      <alignment horizontal="center" vertical="center"/>
    </xf>
    <xf numFmtId="0" fontId="10" fillId="2" borderId="1" xfId="8" applyFont="1" applyFill="1" applyBorder="1" applyAlignment="1">
      <alignment horizontal="center" vertical="center"/>
    </xf>
    <xf numFmtId="0" fontId="10" fillId="2" borderId="2" xfId="8" applyFont="1" applyFill="1" applyBorder="1" applyAlignment="1">
      <alignment horizontal="center" vertical="center"/>
    </xf>
    <xf numFmtId="0" fontId="10" fillId="0" borderId="24" xfId="8" applyFont="1" applyBorder="1" applyAlignment="1">
      <alignment horizontal="center" vertical="center" wrapText="1"/>
    </xf>
    <xf numFmtId="0" fontId="10" fillId="0" borderId="1" xfId="8" applyFont="1" applyBorder="1" applyAlignment="1">
      <alignment horizontal="center" vertical="center" wrapText="1"/>
    </xf>
    <xf numFmtId="0" fontId="10" fillId="0" borderId="2" xfId="8" applyFont="1" applyBorder="1" applyAlignment="1">
      <alignment horizontal="center" vertical="center" wrapText="1"/>
    </xf>
    <xf numFmtId="0" fontId="11" fillId="13" borderId="107" xfId="8" applyFont="1" applyFill="1" applyBorder="1" applyAlignment="1">
      <alignment horizontal="center" vertical="center"/>
    </xf>
    <xf numFmtId="0" fontId="10" fillId="13" borderId="107" xfId="8" applyFont="1" applyFill="1" applyBorder="1" applyAlignment="1">
      <alignment horizontal="center" vertical="center"/>
    </xf>
    <xf numFmtId="0" fontId="10" fillId="2" borderId="79" xfId="8" applyFont="1" applyFill="1" applyBorder="1" applyAlignment="1">
      <alignment horizontal="center" vertical="center"/>
    </xf>
    <xf numFmtId="0" fontId="10" fillId="2" borderId="41" xfId="8" applyFont="1" applyFill="1" applyBorder="1" applyAlignment="1">
      <alignment horizontal="center" vertical="center"/>
    </xf>
    <xf numFmtId="0" fontId="10" fillId="2" borderId="80" xfId="8" applyFont="1" applyFill="1" applyBorder="1" applyAlignment="1">
      <alignment horizontal="center" vertical="center"/>
    </xf>
    <xf numFmtId="0" fontId="10" fillId="2" borderId="102" xfId="8" applyFont="1" applyFill="1" applyBorder="1" applyAlignment="1">
      <alignment horizontal="center" vertical="center"/>
    </xf>
    <xf numFmtId="0" fontId="10" fillId="2" borderId="109" xfId="8" applyFont="1" applyFill="1" applyBorder="1" applyAlignment="1">
      <alignment horizontal="center" vertical="center"/>
    </xf>
    <xf numFmtId="0" fontId="10" fillId="2" borderId="105" xfId="8" applyFont="1" applyFill="1" applyBorder="1" applyAlignment="1">
      <alignment horizontal="center" vertical="center"/>
    </xf>
    <xf numFmtId="0" fontId="10" fillId="0" borderId="15" xfId="8" applyFont="1" applyBorder="1" applyAlignment="1" applyProtection="1">
      <alignment horizontal="center" vertical="center" wrapText="1"/>
      <protection locked="0"/>
    </xf>
    <xf numFmtId="0" fontId="10" fillId="0" borderId="15" xfId="8" applyFont="1" applyBorder="1" applyAlignment="1" applyProtection="1">
      <alignment horizontal="center" vertical="center"/>
      <protection locked="0"/>
    </xf>
    <xf numFmtId="0" fontId="11" fillId="13" borderId="79" xfId="8" applyFont="1" applyFill="1" applyBorder="1" applyAlignment="1">
      <alignment horizontal="center" vertical="center" wrapText="1"/>
    </xf>
    <xf numFmtId="0" fontId="11" fillId="13" borderId="41" xfId="8" applyFont="1" applyFill="1" applyBorder="1" applyAlignment="1">
      <alignment horizontal="center" vertical="center" wrapText="1"/>
    </xf>
    <xf numFmtId="0" fontId="19" fillId="13" borderId="41" xfId="11" applyFont="1" applyFill="1" applyBorder="1" applyAlignment="1">
      <alignment horizontal="center" vertical="center" wrapText="1"/>
    </xf>
    <xf numFmtId="0" fontId="19" fillId="13" borderId="80" xfId="11" applyFont="1" applyFill="1" applyBorder="1" applyAlignment="1">
      <alignment horizontal="center" vertical="center" wrapText="1"/>
    </xf>
    <xf numFmtId="0" fontId="19" fillId="13" borderId="102" xfId="11" applyFont="1" applyFill="1" applyBorder="1" applyAlignment="1">
      <alignment horizontal="center" vertical="center" wrapText="1"/>
    </xf>
    <xf numFmtId="0" fontId="19" fillId="13" borderId="109" xfId="11" applyFont="1" applyFill="1" applyBorder="1" applyAlignment="1">
      <alignment horizontal="center" vertical="center" wrapText="1"/>
    </xf>
    <xf numFmtId="0" fontId="19" fillId="13" borderId="105" xfId="11" applyFont="1" applyFill="1" applyBorder="1" applyAlignment="1">
      <alignment horizontal="center" vertical="center" wrapText="1"/>
    </xf>
    <xf numFmtId="0" fontId="10" fillId="12" borderId="24" xfId="8" applyFont="1" applyFill="1" applyBorder="1" applyAlignment="1" applyProtection="1">
      <alignment horizontal="center" vertical="center"/>
      <protection locked="0"/>
    </xf>
    <xf numFmtId="0" fontId="10" fillId="12" borderId="1" xfId="8" applyFont="1" applyFill="1" applyBorder="1" applyAlignment="1" applyProtection="1">
      <alignment horizontal="center" vertical="center"/>
      <protection locked="0"/>
    </xf>
    <xf numFmtId="0" fontId="10" fillId="12" borderId="2" xfId="8" applyFont="1" applyFill="1" applyBorder="1" applyAlignment="1" applyProtection="1">
      <alignment horizontal="center" vertical="center"/>
      <protection locked="0"/>
    </xf>
    <xf numFmtId="0" fontId="10" fillId="0" borderId="1" xfId="8" applyFont="1" applyBorder="1" applyAlignment="1">
      <alignment horizontal="center" vertical="center"/>
    </xf>
    <xf numFmtId="0" fontId="10" fillId="0" borderId="2" xfId="8" applyFont="1" applyBorder="1" applyAlignment="1">
      <alignment horizontal="center" vertical="center"/>
    </xf>
    <xf numFmtId="0" fontId="19" fillId="4" borderId="24" xfId="11" applyFont="1" applyFill="1" applyBorder="1" applyAlignment="1">
      <alignment horizontal="center" vertical="center" wrapText="1"/>
    </xf>
    <xf numFmtId="0" fontId="19" fillId="4" borderId="2" xfId="11" applyFont="1" applyFill="1" applyBorder="1" applyAlignment="1">
      <alignment horizontal="center" vertical="center" wrapText="1"/>
    </xf>
    <xf numFmtId="0" fontId="19" fillId="4" borderId="15" xfId="11" applyFont="1" applyFill="1" applyBorder="1" applyAlignment="1">
      <alignment horizontal="center" vertical="center" wrapText="1"/>
    </xf>
    <xf numFmtId="0" fontId="7" fillId="2" borderId="24" xfId="8" applyFont="1" applyFill="1" applyBorder="1" applyAlignment="1">
      <alignment horizontal="center" vertical="center" wrapText="1"/>
    </xf>
    <xf numFmtId="0" fontId="7" fillId="2" borderId="2" xfId="8" applyFont="1" applyFill="1" applyBorder="1" applyAlignment="1">
      <alignment horizontal="center" vertical="center" wrapText="1"/>
    </xf>
    <xf numFmtId="0" fontId="14" fillId="0" borderId="24" xfId="8" applyFont="1" applyBorder="1" applyAlignment="1" applyProtection="1">
      <alignment horizontal="center" vertical="center" wrapText="1"/>
      <protection locked="0"/>
    </xf>
    <xf numFmtId="0" fontId="6" fillId="0" borderId="1" xfId="8" applyBorder="1" applyAlignment="1" applyProtection="1">
      <alignment horizontal="center" vertical="center" wrapText="1"/>
      <protection locked="0"/>
    </xf>
    <xf numFmtId="0" fontId="6" fillId="0" borderId="2" xfId="8" applyBorder="1" applyAlignment="1" applyProtection="1">
      <alignment horizontal="center" vertical="center" wrapText="1"/>
      <protection locked="0"/>
    </xf>
    <xf numFmtId="0" fontId="10" fillId="12" borderId="79" xfId="8" applyFont="1" applyFill="1" applyBorder="1" applyAlignment="1" applyProtection="1">
      <alignment horizontal="center" vertical="center"/>
      <protection locked="0"/>
    </xf>
    <xf numFmtId="0" fontId="10" fillId="12" borderId="41" xfId="8" applyFont="1" applyFill="1" applyBorder="1" applyAlignment="1" applyProtection="1">
      <alignment horizontal="center" vertical="center"/>
      <protection locked="0"/>
    </xf>
    <xf numFmtId="0" fontId="10" fillId="12" borderId="80" xfId="8" applyFont="1" applyFill="1" applyBorder="1" applyAlignment="1" applyProtection="1">
      <alignment horizontal="center" vertical="center"/>
      <protection locked="0"/>
    </xf>
    <xf numFmtId="0" fontId="10" fillId="12" borderId="102" xfId="8" applyFont="1" applyFill="1" applyBorder="1" applyAlignment="1" applyProtection="1">
      <alignment horizontal="center" vertical="center"/>
      <protection locked="0"/>
    </xf>
    <xf numFmtId="0" fontId="10" fillId="12" borderId="109" xfId="8" applyFont="1" applyFill="1" applyBorder="1" applyAlignment="1" applyProtection="1">
      <alignment horizontal="center" vertical="center"/>
      <protection locked="0"/>
    </xf>
    <xf numFmtId="0" fontId="10" fillId="12" borderId="105" xfId="8" applyFont="1" applyFill="1" applyBorder="1" applyAlignment="1" applyProtection="1">
      <alignment horizontal="center" vertical="center"/>
      <protection locked="0"/>
    </xf>
    <xf numFmtId="0" fontId="10" fillId="0" borderId="41" xfId="8" applyFont="1" applyBorder="1" applyAlignment="1" applyProtection="1">
      <alignment horizontal="center" vertical="center" wrapText="1"/>
      <protection locked="0"/>
    </xf>
    <xf numFmtId="0" fontId="10" fillId="0" borderId="80" xfId="8" applyFont="1" applyBorder="1" applyAlignment="1" applyProtection="1">
      <alignment horizontal="center" vertical="center" wrapText="1"/>
      <protection locked="0"/>
    </xf>
    <xf numFmtId="0" fontId="10" fillId="0" borderId="109" xfId="8" applyFont="1" applyBorder="1" applyAlignment="1" applyProtection="1">
      <alignment horizontal="center" vertical="center" wrapText="1"/>
      <protection locked="0"/>
    </xf>
    <xf numFmtId="0" fontId="10" fillId="0" borderId="105" xfId="8" applyFont="1" applyBorder="1" applyAlignment="1" applyProtection="1">
      <alignment horizontal="center" vertical="center" wrapText="1"/>
      <protection locked="0"/>
    </xf>
    <xf numFmtId="0" fontId="3" fillId="4" borderId="15" xfId="11" applyFill="1" applyBorder="1" applyAlignment="1">
      <alignment horizontal="center" vertical="center" wrapText="1"/>
    </xf>
    <xf numFmtId="0" fontId="3" fillId="4" borderId="24" xfId="11" applyFill="1" applyBorder="1" applyAlignment="1">
      <alignment horizontal="center" vertical="center" wrapText="1"/>
    </xf>
    <xf numFmtId="0" fontId="3" fillId="4" borderId="2" xfId="11" applyFill="1" applyBorder="1" applyAlignment="1">
      <alignment horizontal="center" vertical="center" wrapText="1"/>
    </xf>
    <xf numFmtId="0" fontId="10" fillId="0" borderId="24" xfId="8" applyFont="1" applyBorder="1" applyAlignment="1" applyProtection="1">
      <alignment vertical="center" wrapText="1"/>
      <protection locked="0"/>
    </xf>
    <xf numFmtId="0" fontId="10" fillId="0" borderId="1" xfId="8" applyFont="1" applyBorder="1" applyAlignment="1" applyProtection="1">
      <alignment vertical="center" wrapText="1"/>
      <protection locked="0"/>
    </xf>
    <xf numFmtId="0" fontId="10" fillId="0" borderId="2" xfId="8" applyFont="1" applyBorder="1" applyAlignment="1" applyProtection="1">
      <alignment vertical="center" wrapText="1"/>
      <protection locked="0"/>
    </xf>
    <xf numFmtId="0" fontId="7" fillId="0" borderId="24" xfId="8" applyFont="1" applyBorder="1" applyAlignment="1" applyProtection="1">
      <alignment horizontal="center" vertical="center" wrapText="1"/>
      <protection locked="0"/>
    </xf>
    <xf numFmtId="0" fontId="7" fillId="0" borderId="1" xfId="8" applyFont="1" applyBorder="1" applyAlignment="1" applyProtection="1">
      <alignment horizontal="center" vertical="center" wrapText="1"/>
      <protection locked="0"/>
    </xf>
    <xf numFmtId="0" fontId="7" fillId="0" borderId="2" xfId="8" applyFont="1" applyBorder="1" applyAlignment="1" applyProtection="1">
      <alignment horizontal="center" vertical="center" wrapText="1"/>
      <protection locked="0"/>
    </xf>
    <xf numFmtId="0" fontId="7" fillId="2" borderId="79" xfId="8" applyFont="1" applyFill="1" applyBorder="1" applyAlignment="1">
      <alignment horizontal="center" vertical="center" wrapText="1"/>
    </xf>
    <xf numFmtId="0" fontId="7" fillId="2" borderId="80" xfId="8" applyFont="1" applyFill="1" applyBorder="1" applyAlignment="1">
      <alignment horizontal="center" vertical="center" wrapText="1"/>
    </xf>
    <xf numFmtId="0" fontId="7" fillId="2" borderId="101" xfId="8" applyFont="1" applyFill="1" applyBorder="1" applyAlignment="1">
      <alignment horizontal="center" vertical="center" wrapText="1"/>
    </xf>
    <xf numFmtId="0" fontId="7" fillId="2" borderId="104" xfId="8" applyFont="1" applyFill="1" applyBorder="1" applyAlignment="1">
      <alignment horizontal="center" vertical="center" wrapText="1"/>
    </xf>
    <xf numFmtId="0" fontId="7" fillId="2" borderId="102" xfId="8" applyFont="1" applyFill="1" applyBorder="1" applyAlignment="1">
      <alignment horizontal="center" vertical="center" wrapText="1"/>
    </xf>
    <xf numFmtId="0" fontId="7" fillId="2" borderId="105" xfId="8" applyFont="1" applyFill="1" applyBorder="1" applyAlignment="1">
      <alignment horizontal="center" vertical="center" wrapText="1"/>
    </xf>
    <xf numFmtId="0" fontId="9" fillId="0" borderId="79" xfId="8" applyFont="1" applyBorder="1" applyAlignment="1">
      <alignment vertical="top" wrapText="1"/>
    </xf>
    <xf numFmtId="0" fontId="9" fillId="0" borderId="41" xfId="8" applyFont="1" applyBorder="1" applyAlignment="1">
      <alignment vertical="top" wrapText="1"/>
    </xf>
    <xf numFmtId="0" fontId="9" fillId="0" borderId="80" xfId="8" applyFont="1" applyBorder="1" applyAlignment="1">
      <alignment vertical="top" wrapText="1"/>
    </xf>
    <xf numFmtId="0" fontId="9" fillId="0" borderId="101" xfId="8" applyFont="1" applyBorder="1" applyAlignment="1">
      <alignment vertical="top" wrapText="1"/>
    </xf>
    <xf numFmtId="0" fontId="9" fillId="0" borderId="0" xfId="8" applyFont="1" applyAlignment="1">
      <alignment vertical="top" wrapText="1"/>
    </xf>
    <xf numFmtId="0" fontId="9" fillId="0" borderId="104" xfId="8" applyFont="1" applyBorder="1" applyAlignment="1">
      <alignment vertical="top" wrapText="1"/>
    </xf>
    <xf numFmtId="0" fontId="9" fillId="0" borderId="102" xfId="8" applyFont="1" applyBorder="1" applyAlignment="1">
      <alignment vertical="top" wrapText="1"/>
    </xf>
    <xf numFmtId="0" fontId="9" fillId="0" borderId="109" xfId="8" applyFont="1" applyBorder="1" applyAlignment="1">
      <alignment vertical="top" wrapText="1"/>
    </xf>
    <xf numFmtId="0" fontId="9" fillId="0" borderId="105" xfId="8" applyFont="1" applyBorder="1" applyAlignment="1">
      <alignment vertical="top" wrapText="1"/>
    </xf>
    <xf numFmtId="0" fontId="6" fillId="2" borderId="24" xfId="8" applyFill="1" applyBorder="1" applyAlignment="1">
      <alignment horizontal="center" vertical="center"/>
    </xf>
    <xf numFmtId="0" fontId="6" fillId="2" borderId="1" xfId="8" applyFill="1" applyBorder="1" applyAlignment="1">
      <alignment horizontal="center" vertical="center"/>
    </xf>
    <xf numFmtId="0" fontId="6" fillId="2" borderId="2" xfId="8" applyFill="1" applyBorder="1" applyAlignment="1">
      <alignment horizontal="center" vertical="center"/>
    </xf>
    <xf numFmtId="0" fontId="6" fillId="2" borderId="15" xfId="8" applyFill="1" applyBorder="1" applyAlignment="1">
      <alignment horizontal="center" vertical="center"/>
    </xf>
    <xf numFmtId="0" fontId="9" fillId="0" borderId="24" xfId="8" applyFont="1" applyBorder="1" applyAlignment="1" applyProtection="1">
      <alignment horizontal="left" vertical="center" wrapText="1"/>
      <protection locked="0"/>
    </xf>
    <xf numFmtId="0" fontId="9" fillId="0" borderId="1" xfId="8" applyFont="1" applyBorder="1" applyAlignment="1" applyProtection="1">
      <alignment horizontal="left" vertical="center" wrapText="1"/>
      <protection locked="0"/>
    </xf>
    <xf numFmtId="0" fontId="9" fillId="0" borderId="2" xfId="8" applyFont="1" applyBorder="1" applyAlignment="1" applyProtection="1">
      <alignment horizontal="left" vertical="center" wrapText="1"/>
      <protection locked="0"/>
    </xf>
    <xf numFmtId="0" fontId="9" fillId="0" borderId="15" xfId="8" applyFont="1" applyBorder="1" applyAlignment="1" applyProtection="1">
      <alignment horizontal="center" vertical="center"/>
      <protection locked="0"/>
    </xf>
    <xf numFmtId="0" fontId="10" fillId="0" borderId="15" xfId="8" applyFont="1" applyBorder="1" applyAlignment="1" applyProtection="1">
      <alignment vertical="center" wrapText="1"/>
      <protection locked="0"/>
    </xf>
    <xf numFmtId="0" fontId="6" fillId="3" borderId="24" xfId="8" applyFill="1" applyBorder="1" applyAlignment="1">
      <alignment horizontal="center" vertical="center"/>
    </xf>
    <xf numFmtId="0" fontId="6" fillId="3" borderId="1" xfId="8" applyFill="1" applyBorder="1" applyAlignment="1">
      <alignment horizontal="center" vertical="center"/>
    </xf>
    <xf numFmtId="0" fontId="6" fillId="3" borderId="2" xfId="8" applyFill="1" applyBorder="1" applyAlignment="1">
      <alignment horizontal="center" vertical="center"/>
    </xf>
    <xf numFmtId="0" fontId="7" fillId="11" borderId="24" xfId="8" applyFont="1" applyFill="1" applyBorder="1" applyAlignment="1" applyProtection="1">
      <alignment horizontal="center" vertical="center"/>
      <protection locked="0"/>
    </xf>
    <xf numFmtId="0" fontId="7" fillId="11" borderId="1" xfId="8" applyFont="1" applyFill="1" applyBorder="1" applyAlignment="1" applyProtection="1">
      <alignment horizontal="center" vertical="center"/>
      <protection locked="0"/>
    </xf>
    <xf numFmtId="0" fontId="7" fillId="11" borderId="2" xfId="8" applyFont="1" applyFill="1" applyBorder="1" applyAlignment="1" applyProtection="1">
      <alignment horizontal="center" vertical="center"/>
      <protection locked="0"/>
    </xf>
    <xf numFmtId="0" fontId="6" fillId="2" borderId="15" xfId="8" applyFill="1" applyBorder="1" applyAlignment="1">
      <alignment horizontal="center" vertical="center" wrapText="1"/>
    </xf>
    <xf numFmtId="16" fontId="9" fillId="0" borderId="15" xfId="8" applyNumberFormat="1" applyFont="1" applyBorder="1" applyAlignment="1" applyProtection="1">
      <alignment horizontal="center" vertical="center"/>
      <protection locked="0"/>
    </xf>
    <xf numFmtId="169" fontId="9" fillId="0" borderId="15" xfId="8" applyNumberFormat="1" applyFont="1" applyBorder="1" applyAlignment="1" applyProtection="1">
      <alignment horizontal="center" vertical="center"/>
      <protection locked="0"/>
    </xf>
    <xf numFmtId="0" fontId="9" fillId="0" borderId="24" xfId="8" applyFont="1" applyBorder="1" applyAlignment="1" applyProtection="1">
      <alignment vertical="center"/>
      <protection locked="0"/>
    </xf>
    <xf numFmtId="0" fontId="9" fillId="0" borderId="1" xfId="8" applyFont="1" applyBorder="1" applyAlignment="1" applyProtection="1">
      <alignment vertical="center"/>
      <protection locked="0"/>
    </xf>
    <xf numFmtId="0" fontId="9" fillId="0" borderId="2" xfId="8" applyFont="1" applyBorder="1" applyAlignment="1" applyProtection="1">
      <alignment vertical="center"/>
      <protection locked="0"/>
    </xf>
    <xf numFmtId="0" fontId="6" fillId="0" borderId="79" xfId="8" applyBorder="1" applyAlignment="1">
      <alignment horizontal="center" vertical="center"/>
    </xf>
    <xf numFmtId="0" fontId="6" fillId="0" borderId="80" xfId="8" applyBorder="1" applyAlignment="1">
      <alignment horizontal="center" vertical="center"/>
    </xf>
    <xf numFmtId="0" fontId="6" fillId="0" borderId="36" xfId="8" applyBorder="1" applyAlignment="1">
      <alignment horizontal="center" vertical="center"/>
    </xf>
    <xf numFmtId="0" fontId="6" fillId="0" borderId="35" xfId="8" applyBorder="1" applyAlignment="1">
      <alignment horizontal="center" vertical="center"/>
    </xf>
    <xf numFmtId="0" fontId="3" fillId="0" borderId="24" xfId="11" applyBorder="1" applyAlignment="1" applyProtection="1">
      <alignment horizontal="center" vertical="center"/>
      <protection locked="0"/>
    </xf>
    <xf numFmtId="0" fontId="3" fillId="0" borderId="1" xfId="11" applyBorder="1" applyAlignment="1" applyProtection="1">
      <alignment horizontal="center" vertical="center"/>
      <protection locked="0"/>
    </xf>
    <xf numFmtId="0" fontId="3" fillId="0" borderId="2" xfId="11" applyBorder="1" applyAlignment="1" applyProtection="1">
      <alignment horizontal="center" vertical="center"/>
      <protection locked="0"/>
    </xf>
    <xf numFmtId="0" fontId="3" fillId="2" borderId="24" xfId="11" applyFill="1" applyBorder="1" applyAlignment="1" applyProtection="1">
      <alignment horizontal="center" vertical="center"/>
      <protection locked="0"/>
    </xf>
    <xf numFmtId="0" fontId="3" fillId="2" borderId="2" xfId="11" applyFill="1" applyBorder="1" applyAlignment="1" applyProtection="1">
      <alignment horizontal="center" vertical="center"/>
      <protection locked="0"/>
    </xf>
    <xf numFmtId="0" fontId="3" fillId="11" borderId="15" xfId="11" applyFill="1" applyBorder="1" applyAlignment="1" applyProtection="1">
      <alignment horizontal="center" vertical="center"/>
      <protection locked="0"/>
    </xf>
    <xf numFmtId="166" fontId="3" fillId="4" borderId="15" xfId="10" applyFont="1" applyFill="1" applyBorder="1" applyAlignment="1" applyProtection="1">
      <alignment horizontal="center" vertical="center"/>
      <protection locked="0"/>
    </xf>
    <xf numFmtId="0" fontId="3" fillId="3" borderId="24" xfId="11" applyFill="1" applyBorder="1" applyAlignment="1">
      <alignment horizontal="center" vertical="center"/>
    </xf>
    <xf numFmtId="0" fontId="3" fillId="3" borderId="1" xfId="11" applyFill="1" applyBorder="1" applyAlignment="1">
      <alignment horizontal="center" vertical="center"/>
    </xf>
    <xf numFmtId="0" fontId="3" fillId="3" borderId="2" xfId="11" applyFill="1" applyBorder="1" applyAlignment="1">
      <alignment horizontal="center" vertical="center"/>
    </xf>
    <xf numFmtId="0" fontId="3" fillId="2" borderId="24" xfId="11" applyFill="1" applyBorder="1" applyAlignment="1">
      <alignment horizontal="center" vertical="center" wrapText="1"/>
    </xf>
    <xf numFmtId="0" fontId="3" fillId="2" borderId="1" xfId="11" applyFill="1" applyBorder="1" applyAlignment="1">
      <alignment horizontal="center" vertical="center" wrapText="1"/>
    </xf>
    <xf numFmtId="0" fontId="3" fillId="2" borderId="2" xfId="11" applyFill="1" applyBorder="1" applyAlignment="1">
      <alignment horizontal="center" vertical="center" wrapText="1"/>
    </xf>
    <xf numFmtId="0" fontId="3" fillId="11" borderId="15" xfId="11" applyFill="1" applyBorder="1" applyAlignment="1">
      <alignment horizontal="center" vertical="center" wrapText="1"/>
    </xf>
    <xf numFmtId="0" fontId="3" fillId="4" borderId="15" xfId="11" applyFill="1" applyBorder="1" applyAlignment="1" applyProtection="1">
      <alignment horizontal="center" vertical="center"/>
      <protection locked="0"/>
    </xf>
    <xf numFmtId="0" fontId="7" fillId="4" borderId="1" xfId="11" applyFont="1" applyFill="1" applyBorder="1" applyAlignment="1">
      <alignment horizontal="center" vertical="center"/>
    </xf>
    <xf numFmtId="0" fontId="7" fillId="4" borderId="2" xfId="11" applyFont="1" applyFill="1" applyBorder="1" applyAlignment="1">
      <alignment horizontal="center" vertical="center"/>
    </xf>
    <xf numFmtId="166" fontId="3" fillId="4" borderId="15" xfId="11" applyNumberFormat="1" applyFill="1" applyBorder="1" applyAlignment="1">
      <alignment horizontal="center" vertical="center"/>
    </xf>
    <xf numFmtId="0" fontId="3" fillId="4" borderId="15" xfId="11" applyFill="1" applyBorder="1" applyAlignment="1">
      <alignment horizontal="center" vertical="center"/>
    </xf>
    <xf numFmtId="0" fontId="3" fillId="4" borderId="24" xfId="11" applyFill="1" applyBorder="1" applyAlignment="1">
      <alignment horizontal="center" vertical="center"/>
    </xf>
    <xf numFmtId="0" fontId="3" fillId="4" borderId="1" xfId="11" applyFill="1" applyBorder="1" applyAlignment="1">
      <alignment horizontal="center" vertical="center"/>
    </xf>
    <xf numFmtId="0" fontId="3" fillId="4" borderId="2" xfId="11" applyFill="1" applyBorder="1" applyAlignment="1">
      <alignment horizontal="center" vertical="center"/>
    </xf>
    <xf numFmtId="0" fontId="3" fillId="0" borderId="79" xfId="11" applyBorder="1" applyAlignment="1" applyProtection="1">
      <alignment horizontal="center" vertical="center"/>
      <protection locked="0"/>
    </xf>
    <xf numFmtId="0" fontId="3" fillId="0" borderId="41" xfId="11" applyBorder="1" applyAlignment="1" applyProtection="1">
      <alignment horizontal="center" vertical="center"/>
      <protection locked="0"/>
    </xf>
    <xf numFmtId="0" fontId="3" fillId="0" borderId="80" xfId="11" applyBorder="1" applyAlignment="1" applyProtection="1">
      <alignment horizontal="center" vertical="center"/>
      <protection locked="0"/>
    </xf>
    <xf numFmtId="0" fontId="3" fillId="0" borderId="102" xfId="11" applyBorder="1" applyAlignment="1" applyProtection="1">
      <alignment horizontal="center" vertical="center"/>
      <protection locked="0"/>
    </xf>
    <xf numFmtId="0" fontId="3" fillId="0" borderId="109" xfId="11" applyBorder="1" applyAlignment="1" applyProtection="1">
      <alignment horizontal="center" vertical="center"/>
      <protection locked="0"/>
    </xf>
    <xf numFmtId="0" fontId="3" fillId="0" borderId="105" xfId="11" applyBorder="1" applyAlignment="1" applyProtection="1">
      <alignment horizontal="center" vertical="center"/>
      <protection locked="0"/>
    </xf>
    <xf numFmtId="0" fontId="3" fillId="4" borderId="79" xfId="11" applyFill="1" applyBorder="1" applyAlignment="1" applyProtection="1">
      <alignment horizontal="center" vertical="center"/>
      <protection locked="0"/>
    </xf>
    <xf numFmtId="0" fontId="3" fillId="4" borderId="80" xfId="11" applyFill="1" applyBorder="1" applyAlignment="1" applyProtection="1">
      <alignment horizontal="center" vertical="center"/>
      <protection locked="0"/>
    </xf>
    <xf numFmtId="0" fontId="3" fillId="4" borderId="102" xfId="11" applyFill="1" applyBorder="1" applyAlignment="1" applyProtection="1">
      <alignment horizontal="center" vertical="center"/>
      <protection locked="0"/>
    </xf>
    <xf numFmtId="0" fontId="3" fillId="4" borderId="105" xfId="11" applyFill="1" applyBorder="1" applyAlignment="1" applyProtection="1">
      <alignment horizontal="center" vertical="center"/>
      <protection locked="0"/>
    </xf>
    <xf numFmtId="0" fontId="3" fillId="2" borderId="24" xfId="11" applyFill="1" applyBorder="1" applyAlignment="1">
      <alignment horizontal="center" vertical="center"/>
    </xf>
    <xf numFmtId="0" fontId="3" fillId="2" borderId="1" xfId="11" applyFill="1" applyBorder="1" applyAlignment="1">
      <alignment horizontal="center" vertical="center"/>
    </xf>
    <xf numFmtId="0" fontId="3" fillId="2" borderId="2" xfId="11" applyFill="1" applyBorder="1" applyAlignment="1">
      <alignment horizontal="center" vertical="center"/>
    </xf>
    <xf numFmtId="0" fontId="3" fillId="0" borderId="79" xfId="11" applyBorder="1" applyAlignment="1" applyProtection="1">
      <alignment horizontal="center" vertical="center" wrapText="1"/>
      <protection locked="0"/>
    </xf>
    <xf numFmtId="169" fontId="3" fillId="4" borderId="79" xfId="11" applyNumberFormat="1" applyFill="1" applyBorder="1" applyAlignment="1" applyProtection="1">
      <alignment horizontal="right" vertical="center"/>
      <protection locked="0"/>
    </xf>
    <xf numFmtId="169" fontId="3" fillId="4" borderId="80" xfId="11" applyNumberFormat="1" applyFill="1" applyBorder="1" applyAlignment="1" applyProtection="1">
      <alignment horizontal="right" vertical="center"/>
      <protection locked="0"/>
    </xf>
    <xf numFmtId="169" fontId="3" fillId="4" borderId="102" xfId="11" applyNumberFormat="1" applyFill="1" applyBorder="1" applyAlignment="1" applyProtection="1">
      <alignment horizontal="right" vertical="center"/>
      <protection locked="0"/>
    </xf>
    <xf numFmtId="169" fontId="3" fillId="4" borderId="105" xfId="11" applyNumberFormat="1" applyFill="1" applyBorder="1" applyAlignment="1" applyProtection="1">
      <alignment horizontal="right" vertical="center"/>
      <protection locked="0"/>
    </xf>
    <xf numFmtId="0" fontId="7" fillId="0" borderId="43" xfId="7" applyFont="1" applyBorder="1" applyAlignment="1">
      <alignment horizontal="center" vertical="center" wrapText="1"/>
    </xf>
    <xf numFmtId="0" fontId="7" fillId="0" borderId="41" xfId="7" applyFont="1" applyBorder="1" applyAlignment="1">
      <alignment horizontal="center" vertical="center" wrapText="1"/>
    </xf>
    <xf numFmtId="0" fontId="7" fillId="0" borderId="42" xfId="7" applyFont="1" applyBorder="1" applyAlignment="1">
      <alignment horizontal="center" vertical="center" wrapText="1"/>
    </xf>
    <xf numFmtId="0" fontId="7" fillId="3" borderId="51" xfId="7" applyFont="1" applyFill="1" applyBorder="1" applyAlignment="1">
      <alignment horizontal="center"/>
    </xf>
    <xf numFmtId="0" fontId="6" fillId="3" borderId="52" xfId="7" applyFont="1" applyFill="1" applyBorder="1" applyAlignment="1">
      <alignment horizontal="center"/>
    </xf>
    <xf numFmtId="0" fontId="6" fillId="3" borderId="53" xfId="7" applyFont="1" applyFill="1" applyBorder="1" applyAlignment="1">
      <alignment horizontal="center"/>
    </xf>
    <xf numFmtId="0" fontId="7" fillId="2" borderId="54" xfId="7" applyFont="1" applyFill="1" applyBorder="1" applyAlignment="1">
      <alignment horizontal="left"/>
    </xf>
    <xf numFmtId="0" fontId="7" fillId="2" borderId="55" xfId="7" applyFont="1" applyFill="1" applyBorder="1" applyAlignment="1">
      <alignment horizontal="left"/>
    </xf>
    <xf numFmtId="0" fontId="9" fillId="2" borderId="55" xfId="7" applyFont="1" applyFill="1" applyBorder="1" applyAlignment="1">
      <alignment horizontal="center" vertical="center"/>
    </xf>
    <xf numFmtId="0" fontId="6" fillId="0" borderId="57" xfId="7" applyFont="1" applyBorder="1" applyAlignment="1">
      <alignment horizontal="left"/>
    </xf>
    <xf numFmtId="0" fontId="6" fillId="0" borderId="48" xfId="7" applyFont="1" applyBorder="1" applyAlignment="1">
      <alignment horizontal="left"/>
    </xf>
    <xf numFmtId="4" fontId="11" fillId="3" borderId="48" xfId="7" applyNumberFormat="1" applyFont="1" applyFill="1" applyBorder="1" applyAlignment="1" applyProtection="1">
      <alignment horizontal="center" vertical="center" wrapText="1"/>
      <protection locked="0"/>
    </xf>
    <xf numFmtId="4" fontId="11" fillId="3" borderId="49" xfId="7" applyNumberFormat="1" applyFont="1" applyFill="1" applyBorder="1" applyAlignment="1" applyProtection="1">
      <alignment horizontal="center" vertical="center" wrapText="1"/>
      <protection locked="0"/>
    </xf>
    <xf numFmtId="0" fontId="11" fillId="2" borderId="44" xfId="7" applyFont="1" applyFill="1" applyBorder="1" applyAlignment="1" applyProtection="1">
      <alignment horizontal="left" vertical="center" wrapText="1"/>
      <protection locked="0"/>
    </xf>
    <xf numFmtId="0" fontId="11" fillId="2" borderId="45" xfId="7" applyFont="1" applyFill="1" applyBorder="1" applyAlignment="1" applyProtection="1">
      <alignment horizontal="left" vertical="center" wrapText="1"/>
      <protection locked="0"/>
    </xf>
    <xf numFmtId="0" fontId="18" fillId="0" borderId="43" xfId="7" applyFont="1" applyBorder="1" applyAlignment="1" applyProtection="1">
      <alignment horizontal="left" vertical="center" wrapText="1"/>
      <protection locked="0"/>
    </xf>
    <xf numFmtId="0" fontId="18" fillId="0" borderId="41" xfId="7" applyFont="1" applyBorder="1" applyAlignment="1" applyProtection="1">
      <alignment horizontal="left" vertical="center" wrapText="1"/>
      <protection locked="0"/>
    </xf>
    <xf numFmtId="0" fontId="18" fillId="0" borderId="42" xfId="7" applyFont="1" applyBorder="1" applyAlignment="1" applyProtection="1">
      <alignment horizontal="left" vertical="center" wrapText="1"/>
      <protection locked="0"/>
    </xf>
    <xf numFmtId="4" fontId="11" fillId="10" borderId="46" xfId="7" applyNumberFormat="1" applyFont="1" applyFill="1" applyBorder="1" applyAlignment="1">
      <alignment horizontal="center" vertical="center" wrapText="1"/>
    </xf>
    <xf numFmtId="0" fontId="9" fillId="2" borderId="85" xfId="7" applyFont="1" applyFill="1" applyBorder="1" applyAlignment="1">
      <alignment horizontal="center" vertical="center" wrapText="1"/>
    </xf>
    <xf numFmtId="0" fontId="9" fillId="2" borderId="97" xfId="7" applyFont="1" applyFill="1" applyBorder="1" applyAlignment="1">
      <alignment horizontal="center" vertical="center" wrapText="1"/>
    </xf>
    <xf numFmtId="3" fontId="11" fillId="2" borderId="46" xfId="7" applyNumberFormat="1" applyFont="1" applyFill="1" applyBorder="1" applyAlignment="1">
      <alignment horizontal="center" vertical="center" wrapText="1"/>
    </xf>
    <xf numFmtId="3" fontId="11" fillId="2" borderId="58" xfId="7" applyNumberFormat="1" applyFont="1" applyFill="1" applyBorder="1" applyAlignment="1">
      <alignment horizontal="center" vertical="center" wrapText="1"/>
    </xf>
    <xf numFmtId="0" fontId="10" fillId="0" borderId="47" xfId="7" applyFont="1" applyBorder="1" applyAlignment="1" applyProtection="1">
      <alignment horizontal="left" vertical="center" wrapText="1"/>
      <protection locked="0"/>
    </xf>
    <xf numFmtId="0" fontId="10" fillId="0" borderId="9" xfId="7" applyFont="1" applyBorder="1" applyAlignment="1" applyProtection="1">
      <alignment horizontal="left" vertical="center" wrapText="1"/>
      <protection locked="0"/>
    </xf>
    <xf numFmtId="2" fontId="11" fillId="0" borderId="48" xfId="7" applyNumberFormat="1" applyFont="1" applyBorder="1" applyAlignment="1" applyProtection="1">
      <alignment horizontal="center" vertical="center" wrapText="1"/>
      <protection locked="0"/>
    </xf>
    <xf numFmtId="2" fontId="11" fillId="0" borderId="49" xfId="7" applyNumberFormat="1" applyFont="1" applyBorder="1" applyAlignment="1" applyProtection="1">
      <alignment horizontal="center" vertical="center" wrapText="1"/>
      <protection locked="0"/>
    </xf>
    <xf numFmtId="0" fontId="7" fillId="3" borderId="43" xfId="7" applyFont="1" applyFill="1" applyBorder="1" applyAlignment="1">
      <alignment horizontal="center"/>
    </xf>
    <xf numFmtId="0" fontId="6" fillId="3" borderId="41" xfId="7" applyFont="1" applyFill="1" applyBorder="1" applyAlignment="1">
      <alignment horizontal="center"/>
    </xf>
    <xf numFmtId="0" fontId="6" fillId="3" borderId="42" xfId="7" applyFont="1" applyFill="1" applyBorder="1" applyAlignment="1">
      <alignment horizontal="center"/>
    </xf>
    <xf numFmtId="3" fontId="11" fillId="3" borderId="48" xfId="7" applyNumberFormat="1" applyFont="1" applyFill="1" applyBorder="1" applyAlignment="1" applyProtection="1">
      <alignment horizontal="center" vertical="center" wrapText="1"/>
      <protection locked="0"/>
    </xf>
    <xf numFmtId="3" fontId="11" fillId="3" borderId="49" xfId="7" applyNumberFormat="1" applyFont="1" applyFill="1" applyBorder="1" applyAlignment="1" applyProtection="1">
      <alignment horizontal="center" vertical="center" wrapText="1"/>
      <protection locked="0"/>
    </xf>
    <xf numFmtId="0" fontId="18" fillId="0" borderId="19" xfId="7" applyFont="1" applyBorder="1" applyAlignment="1" applyProtection="1">
      <alignment horizontal="left" vertical="center" wrapText="1"/>
      <protection locked="0"/>
    </xf>
    <xf numFmtId="0" fontId="18" fillId="0" borderId="0" xfId="7" applyFont="1" applyAlignment="1" applyProtection="1">
      <alignment horizontal="left" vertical="center" wrapText="1"/>
      <protection locked="0"/>
    </xf>
    <xf numFmtId="0" fontId="18" fillId="0" borderId="20" xfId="7" applyFont="1" applyBorder="1" applyAlignment="1" applyProtection="1">
      <alignment horizontal="left" vertical="center" wrapText="1"/>
      <protection locked="0"/>
    </xf>
    <xf numFmtId="0" fontId="9" fillId="2" borderId="55" xfId="7" applyFont="1" applyFill="1" applyBorder="1" applyAlignment="1">
      <alignment horizontal="center" vertical="center" wrapText="1"/>
    </xf>
    <xf numFmtId="0" fontId="9" fillId="2" borderId="56" xfId="7" applyFont="1" applyFill="1" applyBorder="1" applyAlignment="1">
      <alignment horizontal="center" vertical="center" wrapText="1"/>
    </xf>
    <xf numFmtId="10" fontId="11" fillId="3" borderId="48" xfId="7" applyNumberFormat="1" applyFont="1" applyFill="1" applyBorder="1" applyAlignment="1" applyProtection="1">
      <alignment horizontal="center" vertical="center" wrapText="1"/>
      <protection locked="0"/>
    </xf>
    <xf numFmtId="10" fontId="11" fillId="3" borderId="49" xfId="7" applyNumberFormat="1" applyFont="1" applyFill="1" applyBorder="1" applyAlignment="1" applyProtection="1">
      <alignment horizontal="center" vertical="center" wrapText="1"/>
      <protection locked="0"/>
    </xf>
    <xf numFmtId="0" fontId="10" fillId="0" borderId="61" xfId="7" applyFont="1" applyBorder="1" applyAlignment="1" applyProtection="1">
      <alignment horizontal="left" vertical="center" wrapText="1"/>
      <protection locked="0"/>
    </xf>
    <xf numFmtId="0" fontId="10" fillId="0" borderId="10" xfId="7" applyFont="1" applyBorder="1" applyAlignment="1" applyProtection="1">
      <alignment horizontal="left" vertical="center" wrapText="1"/>
      <protection locked="0"/>
    </xf>
    <xf numFmtId="2" fontId="11" fillId="0" borderId="62" xfId="7" applyNumberFormat="1" applyFont="1" applyBorder="1" applyAlignment="1" applyProtection="1">
      <alignment horizontal="center" vertical="center" wrapText="1"/>
      <protection locked="0"/>
    </xf>
    <xf numFmtId="2" fontId="11" fillId="0" borderId="63" xfId="7" applyNumberFormat="1" applyFont="1" applyBorder="1" applyAlignment="1" applyProtection="1">
      <alignment horizontal="center" vertical="center" wrapText="1"/>
      <protection locked="0"/>
    </xf>
    <xf numFmtId="10" fontId="11" fillId="3" borderId="62" xfId="7" applyNumberFormat="1" applyFont="1" applyFill="1" applyBorder="1" applyAlignment="1" applyProtection="1">
      <alignment horizontal="center" vertical="center" wrapText="1"/>
      <protection locked="0"/>
    </xf>
    <xf numFmtId="10" fontId="11" fillId="3" borderId="63" xfId="7" applyNumberFormat="1" applyFont="1" applyFill="1" applyBorder="1" applyAlignment="1" applyProtection="1">
      <alignment horizontal="center" vertical="center" wrapText="1"/>
      <protection locked="0"/>
    </xf>
    <xf numFmtId="0" fontId="6" fillId="0" borderId="64" xfId="7" applyFont="1" applyBorder="1" applyAlignment="1">
      <alignment horizontal="left"/>
    </xf>
    <xf numFmtId="0" fontId="6" fillId="0" borderId="62" xfId="7" applyFont="1" applyBorder="1" applyAlignment="1">
      <alignment horizontal="left"/>
    </xf>
    <xf numFmtId="169" fontId="11" fillId="3" borderId="62" xfId="7" applyNumberFormat="1" applyFont="1" applyFill="1" applyBorder="1" applyAlignment="1" applyProtection="1">
      <alignment horizontal="center" vertical="center" wrapText="1"/>
      <protection locked="0"/>
    </xf>
    <xf numFmtId="169" fontId="11" fillId="3" borderId="63" xfId="7" applyNumberFormat="1" applyFont="1" applyFill="1" applyBorder="1" applyAlignment="1" applyProtection="1">
      <alignment horizontal="center" vertical="center" wrapText="1"/>
      <protection locked="0"/>
    </xf>
    <xf numFmtId="169" fontId="11" fillId="3" borderId="48" xfId="7" applyNumberFormat="1" applyFont="1" applyFill="1" applyBorder="1" applyAlignment="1" applyProtection="1">
      <alignment horizontal="center" vertical="center" wrapText="1"/>
      <protection locked="0"/>
    </xf>
    <xf numFmtId="169" fontId="11" fillId="3" borderId="49" xfId="7" applyNumberFormat="1" applyFont="1" applyFill="1" applyBorder="1" applyAlignment="1" applyProtection="1">
      <alignment horizontal="center" vertical="center" wrapText="1"/>
      <protection locked="0"/>
    </xf>
    <xf numFmtId="0" fontId="7" fillId="2" borderId="43" xfId="7" applyFont="1" applyFill="1" applyBorder="1" applyAlignment="1">
      <alignment horizontal="center"/>
    </xf>
    <xf numFmtId="0" fontId="7" fillId="2" borderId="41" xfId="7" applyFont="1" applyFill="1" applyBorder="1" applyAlignment="1">
      <alignment horizontal="center"/>
    </xf>
    <xf numFmtId="0" fontId="7" fillId="2" borderId="73" xfId="7" applyFont="1" applyFill="1" applyBorder="1" applyAlignment="1">
      <alignment horizontal="center"/>
    </xf>
    <xf numFmtId="0" fontId="6" fillId="0" borderId="68" xfId="7" applyFont="1" applyBorder="1" applyAlignment="1" applyProtection="1">
      <alignment horizontal="center" vertical="center"/>
      <protection hidden="1"/>
    </xf>
    <xf numFmtId="0" fontId="6" fillId="0" borderId="8" xfId="7" applyFont="1" applyBorder="1" applyAlignment="1" applyProtection="1">
      <alignment horizontal="center" vertical="center"/>
      <protection hidden="1"/>
    </xf>
    <xf numFmtId="0" fontId="6" fillId="0" borderId="65" xfId="7" applyFont="1" applyBorder="1" applyAlignment="1" applyProtection="1">
      <alignment horizontal="center" vertical="center"/>
      <protection hidden="1"/>
    </xf>
    <xf numFmtId="0" fontId="11" fillId="0" borderId="19" xfId="7" applyFont="1" applyBorder="1" applyAlignment="1" applyProtection="1">
      <alignment horizontal="center" vertical="center"/>
      <protection hidden="1"/>
    </xf>
    <xf numFmtId="0" fontId="11" fillId="0" borderId="0" xfId="7" applyFont="1" applyAlignment="1" applyProtection="1">
      <alignment horizontal="center" vertical="center"/>
      <protection hidden="1"/>
    </xf>
    <xf numFmtId="0" fontId="11" fillId="0" borderId="67" xfId="7" applyFont="1" applyBorder="1" applyAlignment="1" applyProtection="1">
      <alignment horizontal="center" vertical="center"/>
      <protection hidden="1"/>
    </xf>
    <xf numFmtId="169" fontId="15" fillId="0" borderId="65" xfId="7" applyNumberFormat="1" applyFont="1" applyBorder="1" applyAlignment="1">
      <alignment horizontal="center" vertical="center"/>
    </xf>
    <xf numFmtId="169" fontId="15" fillId="0" borderId="72" xfId="7" applyNumberFormat="1" applyFont="1" applyBorder="1" applyAlignment="1">
      <alignment horizontal="center" vertical="center"/>
    </xf>
    <xf numFmtId="169" fontId="15" fillId="0" borderId="60" xfId="7" applyNumberFormat="1" applyFont="1" applyBorder="1" applyAlignment="1">
      <alignment horizontal="center" vertical="center"/>
    </xf>
    <xf numFmtId="169" fontId="15" fillId="0" borderId="48" xfId="7" applyNumberFormat="1" applyFont="1" applyBorder="1" applyAlignment="1">
      <alignment horizontal="center" vertical="center"/>
    </xf>
    <xf numFmtId="0" fontId="7" fillId="3" borderId="50" xfId="7" applyFont="1" applyFill="1" applyBorder="1" applyAlignment="1">
      <alignment horizontal="left"/>
    </xf>
    <xf numFmtId="0" fontId="7" fillId="3" borderId="22" xfId="7" applyFont="1" applyFill="1" applyBorder="1" applyAlignment="1">
      <alignment horizontal="left"/>
    </xf>
    <xf numFmtId="0" fontId="7" fillId="3" borderId="23" xfId="7" applyFont="1" applyFill="1" applyBorder="1" applyAlignment="1">
      <alignment horizontal="left"/>
    </xf>
    <xf numFmtId="164" fontId="16" fillId="3" borderId="65" xfId="7" applyNumberFormat="1" applyFont="1" applyFill="1" applyBorder="1" applyAlignment="1">
      <alignment horizontal="center" vertical="center"/>
    </xf>
    <xf numFmtId="164" fontId="16" fillId="3" borderId="66" xfId="7" applyNumberFormat="1" applyFont="1" applyFill="1" applyBorder="1" applyAlignment="1">
      <alignment horizontal="center" vertical="center"/>
    </xf>
    <xf numFmtId="164" fontId="16" fillId="3" borderId="60" xfId="7" applyNumberFormat="1" applyFont="1" applyFill="1" applyBorder="1" applyAlignment="1">
      <alignment horizontal="center" vertical="center"/>
    </xf>
    <xf numFmtId="164" fontId="16" fillId="3" borderId="49" xfId="7" applyNumberFormat="1" applyFont="1" applyFill="1" applyBorder="1" applyAlignment="1">
      <alignment horizontal="center" vertical="center"/>
    </xf>
    <xf numFmtId="0" fontId="17" fillId="0" borderId="19" xfId="7" applyFont="1" applyBorder="1" applyAlignment="1" applyProtection="1">
      <alignment horizontal="center" vertical="center"/>
      <protection hidden="1"/>
    </xf>
    <xf numFmtId="0" fontId="6" fillId="0" borderId="0" xfId="7" applyFont="1" applyAlignment="1" applyProtection="1">
      <alignment horizontal="center" vertical="center"/>
      <protection hidden="1"/>
    </xf>
    <xf numFmtId="0" fontId="6" fillId="0" borderId="67" xfId="7" applyFont="1" applyBorder="1" applyAlignment="1" applyProtection="1">
      <alignment horizontal="center" vertical="center"/>
      <protection hidden="1"/>
    </xf>
    <xf numFmtId="0" fontId="9" fillId="2" borderId="56" xfId="7" applyFont="1" applyFill="1" applyBorder="1" applyAlignment="1">
      <alignment horizontal="center" vertical="center"/>
    </xf>
    <xf numFmtId="0" fontId="11" fillId="0" borderId="69" xfId="7" applyFont="1" applyBorder="1" applyAlignment="1" applyProtection="1">
      <alignment horizontal="center" vertical="center"/>
      <protection hidden="1"/>
    </xf>
    <xf numFmtId="0" fontId="11" fillId="0" borderId="70" xfId="7" applyFont="1" applyBorder="1" applyAlignment="1" applyProtection="1">
      <alignment horizontal="center" vertical="center"/>
      <protection hidden="1"/>
    </xf>
    <xf numFmtId="0" fontId="11" fillId="0" borderId="71" xfId="7" applyFont="1" applyBorder="1" applyAlignment="1" applyProtection="1">
      <alignment horizontal="center" vertical="center"/>
      <protection hidden="1"/>
    </xf>
    <xf numFmtId="10" fontId="15" fillId="0" borderId="48" xfId="7" applyNumberFormat="1" applyFont="1" applyBorder="1" applyAlignment="1">
      <alignment horizontal="center" vertical="center"/>
    </xf>
    <xf numFmtId="10" fontId="16" fillId="3" borderId="48" xfId="7" applyNumberFormat="1" applyFont="1" applyFill="1" applyBorder="1" applyAlignment="1">
      <alignment horizontal="center" vertical="center"/>
    </xf>
    <xf numFmtId="10" fontId="16" fillId="3" borderId="49" xfId="7" applyNumberFormat="1" applyFont="1" applyFill="1" applyBorder="1" applyAlignment="1">
      <alignment horizontal="center" vertical="center"/>
    </xf>
    <xf numFmtId="164" fontId="15" fillId="0" borderId="65" xfId="7" applyNumberFormat="1" applyFont="1" applyBorder="1" applyAlignment="1">
      <alignment horizontal="center" vertical="center"/>
    </xf>
    <xf numFmtId="164" fontId="15" fillId="0" borderId="72" xfId="7" applyNumberFormat="1" applyFont="1" applyBorder="1" applyAlignment="1">
      <alignment horizontal="center" vertical="center"/>
    </xf>
    <xf numFmtId="164" fontId="15" fillId="0" borderId="60" xfId="7" applyNumberFormat="1" applyFont="1" applyBorder="1" applyAlignment="1">
      <alignment horizontal="center" vertical="center"/>
    </xf>
    <xf numFmtId="164" fontId="15" fillId="0" borderId="48" xfId="7" applyNumberFormat="1" applyFont="1" applyBorder="1" applyAlignment="1">
      <alignment horizontal="center" vertical="center"/>
    </xf>
    <xf numFmtId="1" fontId="15" fillId="0" borderId="48" xfId="7" applyNumberFormat="1" applyFont="1" applyBorder="1" applyAlignment="1">
      <alignment horizontal="center" vertical="center"/>
    </xf>
    <xf numFmtId="1" fontId="16" fillId="3" borderId="65" xfId="7" applyNumberFormat="1" applyFont="1" applyFill="1" applyBorder="1" applyAlignment="1">
      <alignment horizontal="center" vertical="center"/>
    </xf>
    <xf numFmtId="1" fontId="16" fillId="3" borderId="66" xfId="7" applyNumberFormat="1" applyFont="1" applyFill="1" applyBorder="1" applyAlignment="1">
      <alignment horizontal="center" vertical="center"/>
    </xf>
    <xf numFmtId="1" fontId="16" fillId="3" borderId="60" xfId="7" applyNumberFormat="1" applyFont="1" applyFill="1" applyBorder="1" applyAlignment="1">
      <alignment horizontal="center" vertical="center"/>
    </xf>
    <xf numFmtId="1" fontId="16" fillId="3" borderId="49" xfId="7" applyNumberFormat="1" applyFont="1" applyFill="1" applyBorder="1" applyAlignment="1">
      <alignment horizontal="center" vertical="center"/>
    </xf>
    <xf numFmtId="0" fontId="6" fillId="0" borderId="19" xfId="7" applyFont="1" applyBorder="1" applyAlignment="1" applyProtection="1">
      <alignment horizontal="center" vertical="center"/>
      <protection hidden="1"/>
    </xf>
    <xf numFmtId="10" fontId="16" fillId="3" borderId="60" xfId="7" applyNumberFormat="1" applyFont="1" applyFill="1" applyBorder="1" applyAlignment="1">
      <alignment horizontal="center" vertical="center"/>
    </xf>
    <xf numFmtId="10" fontId="15" fillId="0" borderId="62" xfId="7" applyNumberFormat="1" applyFont="1" applyBorder="1" applyAlignment="1">
      <alignment horizontal="center" vertical="center"/>
    </xf>
    <xf numFmtId="0" fontId="6" fillId="0" borderId="11" xfId="7" applyFont="1" applyBorder="1" applyAlignment="1" applyProtection="1">
      <alignment horizontal="center" vertical="center"/>
      <protection hidden="1"/>
    </xf>
    <xf numFmtId="0" fontId="6" fillId="0" borderId="12" xfId="7" applyFont="1" applyBorder="1" applyAlignment="1" applyProtection="1">
      <alignment horizontal="center" vertical="center"/>
      <protection hidden="1"/>
    </xf>
    <xf numFmtId="0" fontId="6" fillId="0" borderId="74" xfId="7" applyFont="1" applyBorder="1" applyAlignment="1" applyProtection="1">
      <alignment horizontal="center" vertical="center"/>
      <protection hidden="1"/>
    </xf>
    <xf numFmtId="169" fontId="16" fillId="3" borderId="60" xfId="7" applyNumberFormat="1" applyFont="1" applyFill="1" applyBorder="1" applyAlignment="1">
      <alignment horizontal="center" vertical="center"/>
    </xf>
    <xf numFmtId="169" fontId="16" fillId="3" borderId="49" xfId="7" applyNumberFormat="1" applyFont="1" applyFill="1" applyBorder="1" applyAlignment="1">
      <alignment horizontal="center" vertical="center"/>
    </xf>
    <xf numFmtId="0" fontId="6" fillId="0" borderId="24" xfId="7" applyFont="1" applyBorder="1" applyAlignment="1">
      <alignment horizontal="center"/>
    </xf>
    <xf numFmtId="0" fontId="6" fillId="0" borderId="1" xfId="7" applyFont="1" applyBorder="1" applyAlignment="1">
      <alignment horizontal="center"/>
    </xf>
    <xf numFmtId="0" fontId="7" fillId="0" borderId="79" xfId="7" applyFont="1" applyBorder="1" applyAlignment="1">
      <alignment horizontal="center" vertical="center" wrapText="1"/>
    </xf>
    <xf numFmtId="0" fontId="7" fillId="0" borderId="80" xfId="7" applyFont="1" applyBorder="1" applyAlignment="1">
      <alignment horizontal="center" vertical="center" wrapText="1"/>
    </xf>
    <xf numFmtId="0" fontId="7" fillId="2" borderId="81" xfId="7" applyFont="1" applyFill="1" applyBorder="1" applyAlignment="1">
      <alignment horizontal="left"/>
    </xf>
    <xf numFmtId="0" fontId="7" fillId="2" borderId="77" xfId="7" applyFont="1" applyFill="1" applyBorder="1" applyAlignment="1">
      <alignment horizontal="left"/>
    </xf>
    <xf numFmtId="0" fontId="9" fillId="2" borderId="78" xfId="7" applyFont="1" applyFill="1" applyBorder="1" applyAlignment="1">
      <alignment horizontal="center" vertical="center" wrapText="1"/>
    </xf>
    <xf numFmtId="0" fontId="9" fillId="2" borderId="100" xfId="7" applyFont="1" applyFill="1" applyBorder="1" applyAlignment="1">
      <alignment horizontal="center" vertical="center" wrapText="1"/>
    </xf>
    <xf numFmtId="0" fontId="10" fillId="0" borderId="83" xfId="7" applyFont="1" applyBorder="1" applyAlignment="1" applyProtection="1">
      <alignment horizontal="center" vertical="center" wrapText="1"/>
      <protection locked="0"/>
    </xf>
    <xf numFmtId="0" fontId="10" fillId="0" borderId="75" xfId="7" applyFont="1" applyBorder="1" applyAlignment="1" applyProtection="1">
      <alignment horizontal="center" vertical="center" wrapText="1"/>
      <protection locked="0"/>
    </xf>
    <xf numFmtId="0" fontId="10" fillId="0" borderId="87" xfId="7" applyFont="1" applyBorder="1" applyAlignment="1" applyProtection="1">
      <alignment horizontal="center" vertical="center" wrapText="1"/>
      <protection locked="0"/>
    </xf>
    <xf numFmtId="0" fontId="10" fillId="0" borderId="45" xfId="7" applyFont="1" applyBorder="1" applyAlignment="1" applyProtection="1">
      <alignment horizontal="center" vertical="center" wrapText="1"/>
      <protection locked="0"/>
    </xf>
    <xf numFmtId="0" fontId="10" fillId="0" borderId="88" xfId="7" applyFont="1" applyBorder="1" applyAlignment="1" applyProtection="1">
      <alignment horizontal="center" vertical="center" wrapText="1"/>
      <protection locked="0"/>
    </xf>
    <xf numFmtId="0" fontId="10" fillId="0" borderId="57" xfId="7" applyFont="1" applyBorder="1" applyAlignment="1" applyProtection="1">
      <alignment horizontal="center" vertical="center" wrapText="1"/>
      <protection locked="0"/>
    </xf>
    <xf numFmtId="0" fontId="10" fillId="0" borderId="48" xfId="7" applyFont="1" applyBorder="1" applyAlignment="1" applyProtection="1">
      <alignment horizontal="center" vertical="center" wrapText="1"/>
      <protection locked="0"/>
    </xf>
    <xf numFmtId="3" fontId="10" fillId="0" borderId="59" xfId="7" applyNumberFormat="1" applyFont="1" applyBorder="1" applyAlignment="1" applyProtection="1">
      <alignment horizontal="center" vertical="center" wrapText="1"/>
      <protection locked="0"/>
    </xf>
    <xf numFmtId="3" fontId="10" fillId="0" borderId="60" xfId="7" applyNumberFormat="1" applyFont="1" applyBorder="1" applyAlignment="1" applyProtection="1">
      <alignment horizontal="center" vertical="center" wrapText="1"/>
      <protection locked="0"/>
    </xf>
    <xf numFmtId="3" fontId="10" fillId="3" borderId="59" xfId="7" applyNumberFormat="1" applyFont="1" applyFill="1" applyBorder="1" applyAlignment="1" applyProtection="1">
      <alignment horizontal="center" vertical="center" wrapText="1"/>
      <protection locked="0"/>
    </xf>
    <xf numFmtId="3" fontId="10" fillId="3" borderId="98" xfId="7" applyNumberFormat="1" applyFont="1" applyFill="1" applyBorder="1" applyAlignment="1" applyProtection="1">
      <alignment horizontal="center" vertical="center" wrapText="1"/>
      <protection locked="0"/>
    </xf>
    <xf numFmtId="0" fontId="9" fillId="2" borderId="78" xfId="7" applyFont="1" applyFill="1" applyBorder="1" applyAlignment="1">
      <alignment horizontal="center" vertical="center"/>
    </xf>
    <xf numFmtId="0" fontId="9" fillId="2" borderId="1" xfId="7" applyFont="1" applyFill="1" applyBorder="1" applyAlignment="1">
      <alignment horizontal="center" vertical="center"/>
    </xf>
    <xf numFmtId="0" fontId="6" fillId="0" borderId="84" xfId="7" applyFont="1" applyBorder="1" applyAlignment="1">
      <alignment horizontal="left"/>
    </xf>
    <xf numFmtId="0" fontId="6" fillId="0" borderId="72" xfId="7" applyFont="1" applyBorder="1" applyAlignment="1">
      <alignment horizontal="left"/>
    </xf>
    <xf numFmtId="3" fontId="10" fillId="0" borderId="85" xfId="7" applyNumberFormat="1" applyFont="1" applyBorder="1" applyAlignment="1" applyProtection="1">
      <alignment horizontal="center" vertical="center" wrapText="1"/>
      <protection locked="0"/>
    </xf>
    <xf numFmtId="3" fontId="10" fillId="0" borderId="86" xfId="7" applyNumberFormat="1" applyFont="1" applyBorder="1" applyAlignment="1" applyProtection="1">
      <alignment horizontal="center" vertical="center" wrapText="1"/>
      <protection locked="0"/>
    </xf>
    <xf numFmtId="3" fontId="11" fillId="10" borderId="85" xfId="7" applyNumberFormat="1" applyFont="1" applyFill="1" applyBorder="1" applyAlignment="1" applyProtection="1">
      <alignment horizontal="center" vertical="center" wrapText="1"/>
      <protection locked="0"/>
    </xf>
    <xf numFmtId="3" fontId="11" fillId="10" borderId="97" xfId="7" applyNumberFormat="1" applyFont="1" applyFill="1" applyBorder="1" applyAlignment="1" applyProtection="1">
      <alignment horizontal="center" vertical="center" wrapText="1"/>
      <protection locked="0"/>
    </xf>
    <xf numFmtId="0" fontId="9" fillId="2" borderId="96" xfId="7" applyFont="1" applyFill="1" applyBorder="1" applyAlignment="1">
      <alignment horizontal="center" vertical="center"/>
    </xf>
    <xf numFmtId="3" fontId="10" fillId="3" borderId="85" xfId="7" applyNumberFormat="1" applyFont="1" applyFill="1" applyBorder="1" applyAlignment="1" applyProtection="1">
      <alignment horizontal="center" vertical="center" wrapText="1"/>
      <protection locked="0"/>
    </xf>
    <xf numFmtId="3" fontId="10" fillId="3" borderId="97" xfId="7" applyNumberFormat="1" applyFont="1" applyFill="1" applyBorder="1" applyAlignment="1" applyProtection="1">
      <alignment horizontal="center" vertical="center" wrapText="1"/>
      <protection locked="0"/>
    </xf>
    <xf numFmtId="0" fontId="6" fillId="0" borderId="84" xfId="7" applyFont="1" applyBorder="1" applyAlignment="1">
      <alignment horizontal="center"/>
    </xf>
    <xf numFmtId="0" fontId="6" fillId="0" borderId="72" xfId="7" applyFont="1" applyBorder="1" applyAlignment="1">
      <alignment horizontal="center"/>
    </xf>
    <xf numFmtId="3" fontId="10" fillId="0" borderId="87" xfId="7" applyNumberFormat="1" applyFont="1" applyBorder="1" applyAlignment="1" applyProtection="1">
      <alignment horizontal="center" vertical="center" wrapText="1"/>
      <protection locked="0"/>
    </xf>
    <xf numFmtId="3" fontId="10" fillId="0" borderId="89" xfId="7" applyNumberFormat="1" applyFont="1" applyBorder="1" applyAlignment="1" applyProtection="1">
      <alignment horizontal="center" vertical="center" wrapText="1"/>
      <protection locked="0"/>
    </xf>
    <xf numFmtId="3" fontId="10" fillId="3" borderId="87" xfId="7" applyNumberFormat="1" applyFont="1" applyFill="1" applyBorder="1" applyAlignment="1" applyProtection="1">
      <alignment horizontal="center" vertical="center" wrapText="1"/>
      <protection locked="0"/>
    </xf>
    <xf numFmtId="3" fontId="10" fillId="3" borderId="88" xfId="7" applyNumberFormat="1" applyFont="1" applyFill="1" applyBorder="1" applyAlignment="1" applyProtection="1">
      <alignment horizontal="center" vertical="center" wrapText="1"/>
      <protection locked="0"/>
    </xf>
    <xf numFmtId="0" fontId="10" fillId="0" borderId="48" xfId="7" applyFont="1" applyBorder="1" applyAlignment="1" applyProtection="1">
      <alignment horizontal="center" vertical="center" wrapText="1"/>
      <protection hidden="1"/>
    </xf>
    <xf numFmtId="1" fontId="9" fillId="2" borderId="78" xfId="7" applyNumberFormat="1" applyFont="1" applyFill="1" applyBorder="1" applyAlignment="1" applyProtection="1">
      <alignment horizontal="center" vertical="center" wrapText="1"/>
      <protection locked="0"/>
    </xf>
    <xf numFmtId="1" fontId="9" fillId="2" borderId="100" xfId="7" applyNumberFormat="1" applyFont="1" applyFill="1" applyBorder="1" applyAlignment="1" applyProtection="1">
      <alignment horizontal="center" vertical="center" wrapText="1"/>
      <protection locked="0"/>
    </xf>
    <xf numFmtId="0" fontId="10" fillId="0" borderId="84" xfId="7" applyFont="1" applyBorder="1" applyAlignment="1" applyProtection="1">
      <alignment horizontal="center" vertical="center" wrapText="1"/>
      <protection locked="0"/>
    </xf>
    <xf numFmtId="0" fontId="10" fillId="0" borderId="72" xfId="7" applyFont="1" applyBorder="1" applyAlignment="1" applyProtection="1">
      <alignment horizontal="center" vertical="center" wrapText="1"/>
      <protection locked="0"/>
    </xf>
    <xf numFmtId="0" fontId="10" fillId="0" borderId="72" xfId="7" applyFont="1" applyBorder="1" applyAlignment="1" applyProtection="1">
      <alignment horizontal="center" vertical="center" wrapText="1"/>
      <protection hidden="1"/>
    </xf>
    <xf numFmtId="0" fontId="7" fillId="2" borderId="81" xfId="7" applyFont="1" applyFill="1" applyBorder="1" applyAlignment="1" applyProtection="1">
      <alignment horizontal="left" vertical="center" wrapText="1"/>
      <protection locked="0"/>
    </xf>
    <xf numFmtId="0" fontId="7" fillId="2" borderId="77" xfId="7" applyFont="1" applyFill="1" applyBorder="1" applyAlignment="1" applyProtection="1">
      <alignment horizontal="left" vertical="center" wrapText="1"/>
      <protection locked="0"/>
    </xf>
    <xf numFmtId="0" fontId="10" fillId="0" borderId="75" xfId="7" applyFont="1" applyBorder="1" applyAlignment="1" applyProtection="1">
      <alignment horizontal="center" vertical="center" wrapText="1"/>
      <protection hidden="1"/>
    </xf>
    <xf numFmtId="17" fontId="10" fillId="0" borderId="48" xfId="7" applyNumberFormat="1" applyFont="1" applyBorder="1" applyAlignment="1" applyProtection="1">
      <alignment horizontal="center" vertical="center" wrapText="1"/>
      <protection hidden="1"/>
    </xf>
    <xf numFmtId="0" fontId="7" fillId="2" borderId="5" xfId="7" applyFont="1" applyFill="1" applyBorder="1" applyAlignment="1">
      <alignment horizontal="center" vertical="center"/>
    </xf>
    <xf numFmtId="0" fontId="7" fillId="2" borderId="90" xfId="7" applyFont="1" applyFill="1" applyBorder="1" applyAlignment="1">
      <alignment horizontal="center" vertical="center"/>
    </xf>
    <xf numFmtId="0" fontId="7" fillId="2" borderId="4" xfId="7" applyFont="1" applyFill="1" applyBorder="1" applyAlignment="1">
      <alignment horizontal="center" vertical="center"/>
    </xf>
    <xf numFmtId="0" fontId="9" fillId="2" borderId="91" xfId="7" applyFont="1" applyFill="1" applyBorder="1" applyAlignment="1">
      <alignment horizontal="center" vertical="center"/>
    </xf>
    <xf numFmtId="0" fontId="9" fillId="2" borderId="92" xfId="7" applyFont="1" applyFill="1" applyBorder="1" applyAlignment="1">
      <alignment horizontal="center" vertical="center"/>
    </xf>
    <xf numFmtId="0" fontId="7" fillId="3" borderId="93" xfId="7" applyFont="1" applyFill="1" applyBorder="1" applyAlignment="1">
      <alignment horizontal="center"/>
    </xf>
    <xf numFmtId="0" fontId="7" fillId="3" borderId="94" xfId="7" applyFont="1" applyFill="1" applyBorder="1" applyAlignment="1">
      <alignment horizontal="center"/>
    </xf>
    <xf numFmtId="0" fontId="7" fillId="3" borderId="95" xfId="7" applyFont="1" applyFill="1" applyBorder="1" applyAlignment="1">
      <alignment horizontal="center"/>
    </xf>
    <xf numFmtId="0" fontId="7" fillId="2" borderId="84" xfId="7" applyFont="1" applyFill="1" applyBorder="1" applyAlignment="1" applyProtection="1">
      <alignment horizontal="left" vertical="center" wrapText="1"/>
      <protection locked="0"/>
    </xf>
    <xf numFmtId="0" fontId="7" fillId="2" borderId="72" xfId="7" applyFont="1" applyFill="1" applyBorder="1" applyAlignment="1" applyProtection="1">
      <alignment horizontal="left" vertical="center" wrapText="1"/>
      <protection locked="0"/>
    </xf>
    <xf numFmtId="3" fontId="10" fillId="10" borderId="72" xfId="7" applyNumberFormat="1" applyFont="1" applyFill="1" applyBorder="1" applyAlignment="1" applyProtection="1">
      <alignment horizontal="center" vertical="center" wrapText="1"/>
      <protection locked="0"/>
    </xf>
    <xf numFmtId="3" fontId="10" fillId="10" borderId="66" xfId="7" applyNumberFormat="1" applyFont="1" applyFill="1" applyBorder="1" applyAlignment="1" applyProtection="1">
      <alignment horizontal="center" vertical="center" wrapText="1"/>
      <protection locked="0"/>
    </xf>
    <xf numFmtId="3" fontId="10" fillId="3" borderId="75" xfId="7" applyNumberFormat="1" applyFont="1" applyFill="1" applyBorder="1" applyAlignment="1" applyProtection="1">
      <alignment horizontal="center" vertical="center" wrapText="1"/>
      <protection locked="0"/>
    </xf>
    <xf numFmtId="3" fontId="10" fillId="3" borderId="76" xfId="7" applyNumberFormat="1" applyFont="1" applyFill="1" applyBorder="1" applyAlignment="1" applyProtection="1">
      <alignment horizontal="center" vertical="center" wrapText="1"/>
      <protection locked="0"/>
    </xf>
    <xf numFmtId="3" fontId="10" fillId="0" borderId="75" xfId="7" applyNumberFormat="1" applyFont="1" applyBorder="1" applyAlignment="1" applyProtection="1">
      <alignment horizontal="center" vertical="center" wrapText="1"/>
      <protection locked="0"/>
    </xf>
    <xf numFmtId="0" fontId="6" fillId="0" borderId="57" xfId="7" applyFont="1" applyBorder="1" applyAlignment="1">
      <alignment horizontal="center"/>
    </xf>
    <xf numFmtId="0" fontId="6" fillId="0" borderId="48" xfId="7" applyFont="1" applyBorder="1" applyAlignment="1">
      <alignment horizontal="center"/>
    </xf>
    <xf numFmtId="3" fontId="10" fillId="3" borderId="48" xfId="7" applyNumberFormat="1" applyFont="1" applyFill="1" applyBorder="1" applyAlignment="1" applyProtection="1">
      <alignment horizontal="center" vertical="center" wrapText="1"/>
      <protection locked="0"/>
    </xf>
    <xf numFmtId="3" fontId="10" fillId="3" borderId="49" xfId="7" applyNumberFormat="1" applyFont="1" applyFill="1" applyBorder="1" applyAlignment="1" applyProtection="1">
      <alignment horizontal="center" vertical="center" wrapText="1"/>
      <protection locked="0"/>
    </xf>
    <xf numFmtId="0" fontId="6" fillId="0" borderId="64" xfId="7" applyFont="1" applyBorder="1" applyAlignment="1">
      <alignment horizontal="center"/>
    </xf>
    <xf numFmtId="0" fontId="6" fillId="0" borderId="62" xfId="7" applyFont="1" applyBorder="1" applyAlignment="1">
      <alignment horizontal="center"/>
    </xf>
    <xf numFmtId="3" fontId="10" fillId="3" borderId="62" xfId="7" applyNumberFormat="1" applyFont="1" applyFill="1" applyBorder="1" applyAlignment="1" applyProtection="1">
      <alignment horizontal="center" vertical="center" wrapText="1"/>
      <protection locked="0"/>
    </xf>
    <xf numFmtId="3" fontId="10" fillId="3" borderId="63" xfId="7" applyNumberFormat="1" applyFont="1" applyFill="1" applyBorder="1" applyAlignment="1" applyProtection="1">
      <alignment horizontal="center" vertical="center" wrapText="1"/>
      <protection locked="0"/>
    </xf>
    <xf numFmtId="0" fontId="7" fillId="2" borderId="57" xfId="7" applyFont="1" applyFill="1" applyBorder="1" applyAlignment="1" applyProtection="1">
      <alignment horizontal="left" vertical="center" wrapText="1"/>
      <protection locked="0"/>
    </xf>
    <xf numFmtId="0" fontId="7" fillId="2" borderId="48" xfId="7" applyFont="1" applyFill="1" applyBorder="1" applyAlignment="1" applyProtection="1">
      <alignment horizontal="left" vertical="center" wrapText="1"/>
      <protection locked="0"/>
    </xf>
    <xf numFmtId="0" fontId="7" fillId="2" borderId="49" xfId="7" applyFont="1" applyFill="1" applyBorder="1" applyAlignment="1" applyProtection="1">
      <alignment horizontal="left" vertical="center" wrapText="1"/>
      <protection locked="0"/>
    </xf>
    <xf numFmtId="0" fontId="6" fillId="0" borderId="47" xfId="7" applyFont="1" applyBorder="1" applyAlignment="1">
      <alignment horizontal="center"/>
    </xf>
    <xf numFmtId="0" fontId="6" fillId="0" borderId="9" xfId="7" applyFont="1" applyBorder="1" applyAlignment="1">
      <alignment horizontal="center"/>
    </xf>
    <xf numFmtId="0" fontId="6" fillId="0" borderId="60" xfId="7" applyFont="1" applyBorder="1" applyAlignment="1">
      <alignment horizontal="center"/>
    </xf>
    <xf numFmtId="0" fontId="6" fillId="0" borderId="68" xfId="7" applyFont="1" applyBorder="1" applyAlignment="1">
      <alignment horizontal="center"/>
    </xf>
    <xf numFmtId="0" fontId="6" fillId="0" borderId="8" xfId="7" applyFont="1" applyBorder="1" applyAlignment="1">
      <alignment horizontal="center"/>
    </xf>
    <xf numFmtId="0" fontId="6" fillId="0" borderId="65" xfId="7" applyFont="1" applyBorder="1" applyAlignment="1">
      <alignment horizontal="center"/>
    </xf>
    <xf numFmtId="0" fontId="9" fillId="2" borderId="77" xfId="7" applyFont="1" applyFill="1" applyBorder="1" applyAlignment="1">
      <alignment horizontal="center" vertical="center"/>
    </xf>
    <xf numFmtId="1" fontId="9" fillId="2" borderId="96" xfId="7" applyNumberFormat="1" applyFont="1" applyFill="1" applyBorder="1" applyAlignment="1" applyProtection="1">
      <alignment horizontal="center" vertical="center" wrapText="1"/>
      <protection locked="0"/>
    </xf>
    <xf numFmtId="1" fontId="9" fillId="2" borderId="82" xfId="7" applyNumberFormat="1" applyFont="1" applyFill="1" applyBorder="1" applyAlignment="1" applyProtection="1">
      <alignment horizontal="center" vertical="center" wrapText="1"/>
      <protection locked="0"/>
    </xf>
    <xf numFmtId="0" fontId="6" fillId="0" borderId="59" xfId="7" applyFont="1" applyBorder="1" applyAlignment="1">
      <alignment horizontal="center"/>
    </xf>
    <xf numFmtId="0" fontId="6" fillId="0" borderId="98" xfId="7" applyFont="1" applyBorder="1" applyAlignment="1">
      <alignment horizontal="center"/>
    </xf>
    <xf numFmtId="0" fontId="6" fillId="0" borderId="85" xfId="7" applyFont="1" applyBorder="1" applyAlignment="1">
      <alignment horizontal="center"/>
    </xf>
    <xf numFmtId="0" fontId="6" fillId="0" borderId="97" xfId="7" applyFont="1" applyBorder="1" applyAlignment="1">
      <alignment horizontal="center"/>
    </xf>
    <xf numFmtId="0" fontId="6" fillId="0" borderId="75" xfId="7" applyFont="1" applyBorder="1" applyAlignment="1">
      <alignment horizontal="center"/>
    </xf>
    <xf numFmtId="0" fontId="6" fillId="0" borderId="87" xfId="7" applyFont="1" applyBorder="1" applyAlignment="1">
      <alignment horizontal="center"/>
    </xf>
    <xf numFmtId="0" fontId="6" fillId="0" borderId="88" xfId="7" applyFont="1" applyBorder="1" applyAlignment="1">
      <alignment horizontal="center"/>
    </xf>
    <xf numFmtId="1" fontId="6" fillId="10" borderId="90" xfId="7" applyNumberFormat="1" applyFont="1" applyFill="1" applyBorder="1" applyAlignment="1">
      <alignment horizontal="center"/>
    </xf>
    <xf numFmtId="1" fontId="6" fillId="10" borderId="99" xfId="7" applyNumberFormat="1" applyFont="1" applyFill="1" applyBorder="1" applyAlignment="1">
      <alignment horizontal="center"/>
    </xf>
    <xf numFmtId="0" fontId="6" fillId="0" borderId="0" xfId="7" applyFont="1" applyAlignment="1">
      <alignment horizontal="center"/>
    </xf>
    <xf numFmtId="0" fontId="6" fillId="0" borderId="61" xfId="7" applyFont="1" applyBorder="1" applyAlignment="1">
      <alignment horizontal="center"/>
    </xf>
    <xf numFmtId="0" fontId="6" fillId="0" borderId="10" xfId="7" applyFont="1" applyBorder="1" applyAlignment="1">
      <alignment horizontal="center"/>
    </xf>
    <xf numFmtId="0" fontId="6" fillId="0" borderId="70" xfId="7" applyFont="1" applyBorder="1" applyAlignment="1">
      <alignment horizontal="center"/>
    </xf>
    <xf numFmtId="0" fontId="6" fillId="0" borderId="71" xfId="7" applyFont="1" applyBorder="1" applyAlignment="1">
      <alignment horizontal="center"/>
    </xf>
    <xf numFmtId="0" fontId="6" fillId="0" borderId="33" xfId="7" applyFont="1" applyBorder="1" applyAlignment="1">
      <alignment horizontal="center"/>
    </xf>
    <xf numFmtId="0" fontId="6" fillId="0" borderId="31" xfId="7" applyFont="1" applyBorder="1" applyAlignment="1">
      <alignment horizontal="center"/>
    </xf>
    <xf numFmtId="0" fontId="11" fillId="2" borderId="30" xfId="7" applyFont="1" applyFill="1" applyBorder="1" applyAlignment="1" applyProtection="1">
      <alignment horizontal="left" vertical="center"/>
      <protection hidden="1"/>
    </xf>
    <xf numFmtId="0" fontId="11" fillId="2" borderId="17" xfId="7" applyFont="1" applyFill="1" applyBorder="1" applyAlignment="1" applyProtection="1">
      <alignment horizontal="left" vertical="center"/>
      <protection hidden="1"/>
    </xf>
    <xf numFmtId="0" fontId="7" fillId="3" borderId="29" xfId="7" applyFont="1" applyFill="1" applyBorder="1" applyAlignment="1">
      <alignment horizontal="center"/>
    </xf>
    <xf numFmtId="0" fontId="7" fillId="3" borderId="13" xfId="7" applyFont="1" applyFill="1" applyBorder="1" applyAlignment="1">
      <alignment horizontal="center"/>
    </xf>
    <xf numFmtId="0" fontId="7" fillId="3" borderId="14" xfId="7" applyFont="1" applyFill="1" applyBorder="1" applyAlignment="1">
      <alignment horizontal="center"/>
    </xf>
    <xf numFmtId="0" fontId="7" fillId="2" borderId="21" xfId="7" applyFont="1" applyFill="1" applyBorder="1" applyAlignment="1" applyProtection="1">
      <alignment horizontal="center" vertical="center"/>
      <protection hidden="1"/>
    </xf>
    <xf numFmtId="0" fontId="7" fillId="2" borderId="15" xfId="7" applyFont="1" applyFill="1" applyBorder="1" applyAlignment="1" applyProtection="1">
      <alignment horizontal="center" vertical="center"/>
      <protection hidden="1"/>
    </xf>
    <xf numFmtId="0" fontId="6" fillId="2" borderId="21" xfId="7" applyFont="1" applyFill="1" applyBorder="1" applyAlignment="1" applyProtection="1">
      <alignment horizontal="center" vertical="center"/>
      <protection hidden="1"/>
    </xf>
    <xf numFmtId="0" fontId="6" fillId="2" borderId="15" xfId="7" applyFont="1" applyFill="1" applyBorder="1" applyAlignment="1" applyProtection="1">
      <alignment horizontal="center" vertical="center"/>
      <protection hidden="1"/>
    </xf>
    <xf numFmtId="0" fontId="9" fillId="2" borderId="15" xfId="7" applyFont="1" applyFill="1" applyBorder="1" applyAlignment="1">
      <alignment horizontal="center" vertical="center"/>
    </xf>
    <xf numFmtId="0" fontId="6" fillId="0" borderId="29" xfId="7" applyFont="1" applyBorder="1" applyAlignment="1">
      <alignment horizontal="center"/>
    </xf>
    <xf numFmtId="0" fontId="6" fillId="0" borderId="13" xfId="7" applyFont="1" applyBorder="1" applyAlignment="1">
      <alignment horizontal="center"/>
    </xf>
    <xf numFmtId="0" fontId="7" fillId="0" borderId="21" xfId="7" applyFont="1" applyBorder="1" applyAlignment="1">
      <alignment horizontal="center" vertical="center" wrapText="1"/>
    </xf>
    <xf numFmtId="0" fontId="7" fillId="0" borderId="15" xfId="7" applyFont="1" applyBorder="1" applyAlignment="1">
      <alignment horizontal="center" vertical="center" wrapText="1"/>
    </xf>
    <xf numFmtId="0" fontId="7" fillId="0" borderId="16" xfId="7" applyFont="1" applyBorder="1" applyAlignment="1">
      <alignment horizontal="center" vertical="center" wrapText="1"/>
    </xf>
    <xf numFmtId="0" fontId="7" fillId="3" borderId="21" xfId="7" applyFont="1" applyFill="1" applyBorder="1" applyAlignment="1">
      <alignment horizontal="center"/>
    </xf>
    <xf numFmtId="0" fontId="7" fillId="3" borderId="15" xfId="7" applyFont="1" applyFill="1" applyBorder="1" applyAlignment="1">
      <alignment horizontal="center"/>
    </xf>
    <xf numFmtId="0" fontId="7" fillId="3" borderId="16" xfId="7" applyFont="1" applyFill="1" applyBorder="1" applyAlignment="1">
      <alignment horizontal="center"/>
    </xf>
    <xf numFmtId="0" fontId="14" fillId="2" borderId="21" xfId="7" applyFont="1" applyFill="1" applyBorder="1" applyAlignment="1" applyProtection="1">
      <alignment horizontal="center" vertical="center"/>
      <protection hidden="1"/>
    </xf>
    <xf numFmtId="0" fontId="14" fillId="2" borderId="15" xfId="7" applyFont="1" applyFill="1" applyBorder="1" applyAlignment="1" applyProtection="1">
      <alignment horizontal="center" vertical="center"/>
      <protection hidden="1"/>
    </xf>
    <xf numFmtId="0" fontId="9" fillId="2" borderId="21" xfId="7" applyFont="1" applyFill="1" applyBorder="1" applyAlignment="1" applyProtection="1">
      <alignment horizontal="center" vertical="center"/>
      <protection hidden="1"/>
    </xf>
    <xf numFmtId="0" fontId="9" fillId="2" borderId="15" xfId="7" applyFont="1" applyFill="1" applyBorder="1" applyAlignment="1" applyProtection="1">
      <alignment horizontal="center" vertical="center"/>
      <protection hidden="1"/>
    </xf>
    <xf numFmtId="0" fontId="9" fillId="2" borderId="16" xfId="7" applyFont="1" applyFill="1" applyBorder="1" applyAlignment="1">
      <alignment horizontal="center" vertical="center"/>
    </xf>
    <xf numFmtId="0" fontId="10" fillId="0" borderId="21" xfId="7" applyFont="1" applyBorder="1" applyAlignment="1" applyProtection="1">
      <alignment horizontal="left" vertical="center" wrapText="1"/>
      <protection hidden="1"/>
    </xf>
    <xf numFmtId="0" fontId="10" fillId="0" borderId="15" xfId="7" applyFont="1" applyBorder="1" applyAlignment="1" applyProtection="1">
      <alignment horizontal="left" vertical="center" wrapText="1"/>
      <protection hidden="1"/>
    </xf>
    <xf numFmtId="0" fontId="10" fillId="0" borderId="21" xfId="7" applyFont="1" applyBorder="1" applyAlignment="1" applyProtection="1">
      <alignment horizontal="left" vertical="center"/>
      <protection hidden="1"/>
    </xf>
    <xf numFmtId="0" fontId="10" fillId="0" borderId="15" xfId="7" applyFont="1" applyBorder="1" applyAlignment="1" applyProtection="1">
      <alignment horizontal="left" vertical="center"/>
      <protection hidden="1"/>
    </xf>
    <xf numFmtId="0" fontId="10" fillId="0" borderId="7" xfId="7" applyFont="1" applyBorder="1" applyAlignment="1" applyProtection="1">
      <alignment horizontal="left" vertical="center" wrapText="1"/>
      <protection hidden="1"/>
    </xf>
    <xf numFmtId="0" fontId="10" fillId="0" borderId="1" xfId="7" applyFont="1" applyBorder="1" applyAlignment="1" applyProtection="1">
      <alignment horizontal="left" vertical="center" wrapText="1"/>
      <protection hidden="1"/>
    </xf>
    <xf numFmtId="0" fontId="10" fillId="0" borderId="2" xfId="7" applyFont="1" applyBorder="1" applyAlignment="1" applyProtection="1">
      <alignment horizontal="left" vertical="center" wrapText="1"/>
      <protection hidden="1"/>
    </xf>
    <xf numFmtId="0" fontId="11" fillId="2" borderId="21" xfId="7" applyFont="1" applyFill="1" applyBorder="1" applyAlignment="1" applyProtection="1">
      <alignment horizontal="left" vertical="center"/>
      <protection hidden="1"/>
    </xf>
    <xf numFmtId="0" fontId="11" fillId="2" borderId="15" xfId="7" applyFont="1" applyFill="1" applyBorder="1" applyAlignment="1" applyProtection="1">
      <alignment horizontal="left" vertical="center"/>
      <protection hidden="1"/>
    </xf>
    <xf numFmtId="0" fontId="10" fillId="0" borderId="24" xfId="7" applyFont="1" applyBorder="1" applyAlignment="1" applyProtection="1">
      <alignment horizontal="left" vertical="center"/>
      <protection hidden="1"/>
    </xf>
    <xf numFmtId="0" fontId="10" fillId="0" borderId="1" xfId="7" applyFont="1" applyBorder="1" applyAlignment="1" applyProtection="1">
      <alignment horizontal="left" vertical="center"/>
      <protection hidden="1"/>
    </xf>
    <xf numFmtId="0" fontId="10" fillId="0" borderId="2" xfId="7" applyFont="1" applyBorder="1" applyAlignment="1" applyProtection="1">
      <alignment horizontal="left" vertical="center"/>
      <protection hidden="1"/>
    </xf>
    <xf numFmtId="169" fontId="9" fillId="3" borderId="7" xfId="7" applyNumberFormat="1" applyFont="1" applyFill="1" applyBorder="1" applyAlignment="1" applyProtection="1">
      <alignment horizontal="center" vertical="center"/>
      <protection locked="0"/>
    </xf>
    <xf numFmtId="169" fontId="9" fillId="3" borderId="100" xfId="7" applyNumberFormat="1" applyFont="1" applyFill="1" applyBorder="1" applyAlignment="1" applyProtection="1">
      <alignment horizontal="center" vertical="center"/>
      <protection locked="0"/>
    </xf>
    <xf numFmtId="169" fontId="9" fillId="3" borderId="15" xfId="7" applyNumberFormat="1" applyFont="1" applyFill="1" applyBorder="1" applyAlignment="1" applyProtection="1">
      <alignment horizontal="center" vertical="center"/>
      <protection locked="0"/>
    </xf>
    <xf numFmtId="169" fontId="9" fillId="3" borderId="16" xfId="7" applyNumberFormat="1" applyFont="1" applyFill="1" applyBorder="1" applyAlignment="1" applyProtection="1">
      <alignment horizontal="center" vertical="center"/>
      <protection locked="0"/>
    </xf>
    <xf numFmtId="0" fontId="7" fillId="2" borderId="21" xfId="7" applyFont="1" applyFill="1" applyBorder="1" applyAlignment="1">
      <alignment horizontal="center"/>
    </xf>
    <xf numFmtId="0" fontId="7" fillId="2" borderId="15" xfId="7" applyFont="1" applyFill="1" applyBorder="1" applyAlignment="1">
      <alignment horizontal="center"/>
    </xf>
    <xf numFmtId="0" fontId="10" fillId="0" borderId="30" xfId="7" applyFont="1" applyBorder="1" applyAlignment="1" applyProtection="1">
      <alignment horizontal="left" vertical="center" wrapText="1"/>
      <protection hidden="1"/>
    </xf>
    <xf numFmtId="0" fontId="10" fillId="0" borderId="17" xfId="7" applyFont="1" applyBorder="1" applyAlignment="1" applyProtection="1">
      <alignment horizontal="left" vertical="center" wrapText="1"/>
      <protection hidden="1"/>
    </xf>
    <xf numFmtId="169" fontId="9" fillId="3" borderId="17" xfId="7" applyNumberFormat="1" applyFont="1" applyFill="1" applyBorder="1" applyAlignment="1" applyProtection="1">
      <alignment horizontal="center" vertical="center"/>
      <protection locked="0"/>
    </xf>
    <xf numFmtId="169" fontId="9" fillId="3" borderId="18" xfId="7" applyNumberFormat="1" applyFont="1" applyFill="1" applyBorder="1" applyAlignment="1" applyProtection="1">
      <alignment horizontal="center" vertical="center"/>
      <protection locked="0"/>
    </xf>
    <xf numFmtId="0" fontId="11" fillId="0" borderId="21" xfId="7" applyFont="1" applyBorder="1" applyAlignment="1" applyProtection="1">
      <alignment horizontal="center" vertical="center"/>
      <protection hidden="1"/>
    </xf>
    <xf numFmtId="0" fontId="11" fillId="0" borderId="15" xfId="7" applyFont="1" applyBorder="1" applyAlignment="1" applyProtection="1">
      <alignment horizontal="center" vertical="center"/>
      <protection hidden="1"/>
    </xf>
    <xf numFmtId="10" fontId="15" fillId="0" borderId="79" xfId="7" applyNumberFormat="1" applyFont="1" applyBorder="1" applyAlignment="1">
      <alignment horizontal="center" vertical="center"/>
    </xf>
    <xf numFmtId="10" fontId="15" fillId="0" borderId="80" xfId="7" applyNumberFormat="1" applyFont="1" applyBorder="1" applyAlignment="1">
      <alignment horizontal="center" vertical="center"/>
    </xf>
    <xf numFmtId="10" fontId="15" fillId="0" borderId="101" xfId="7" applyNumberFormat="1" applyFont="1" applyBorder="1" applyAlignment="1">
      <alignment horizontal="center" vertical="center"/>
    </xf>
    <xf numFmtId="10" fontId="15" fillId="0" borderId="104" xfId="7" applyNumberFormat="1" applyFont="1" applyBorder="1" applyAlignment="1">
      <alignment horizontal="center" vertical="center"/>
    </xf>
    <xf numFmtId="10" fontId="15" fillId="0" borderId="102" xfId="7" applyNumberFormat="1" applyFont="1" applyBorder="1" applyAlignment="1">
      <alignment horizontal="center" vertical="center"/>
    </xf>
    <xf numFmtId="10" fontId="15" fillId="0" borderId="105" xfId="7" applyNumberFormat="1" applyFont="1" applyBorder="1" applyAlignment="1">
      <alignment horizontal="center" vertical="center"/>
    </xf>
    <xf numFmtId="10" fontId="15" fillId="0" borderId="15" xfId="7" applyNumberFormat="1" applyFont="1" applyBorder="1" applyAlignment="1">
      <alignment horizontal="center" vertical="center"/>
    </xf>
    <xf numFmtId="0" fontId="7" fillId="0" borderId="29" xfId="7" applyFont="1" applyBorder="1" applyAlignment="1">
      <alignment horizontal="center" vertical="center" wrapText="1"/>
    </xf>
    <xf numFmtId="0" fontId="7" fillId="0" borderId="13" xfId="7" applyFont="1" applyBorder="1" applyAlignment="1">
      <alignment horizontal="center" vertical="center" wrapText="1"/>
    </xf>
    <xf numFmtId="0" fontId="7" fillId="0" borderId="14" xfId="7" applyFont="1" applyBorder="1" applyAlignment="1">
      <alignment horizontal="center" vertical="center" wrapText="1"/>
    </xf>
    <xf numFmtId="0" fontId="7" fillId="3" borderId="21" xfId="7" applyFont="1" applyFill="1" applyBorder="1" applyAlignment="1">
      <alignment horizontal="left"/>
    </xf>
    <xf numFmtId="0" fontId="7" fillId="3" borderId="15" xfId="7" applyFont="1" applyFill="1" applyBorder="1" applyAlignment="1">
      <alignment horizontal="left"/>
    </xf>
    <xf numFmtId="0" fontId="7" fillId="3" borderId="16" xfId="7" applyFont="1" applyFill="1" applyBorder="1" applyAlignment="1">
      <alignment horizontal="left"/>
    </xf>
    <xf numFmtId="10" fontId="16" fillId="3" borderId="15" xfId="7" applyNumberFormat="1" applyFont="1" applyFill="1" applyBorder="1" applyAlignment="1">
      <alignment horizontal="center" vertical="center"/>
    </xf>
    <xf numFmtId="10" fontId="16" fillId="3" borderId="16" xfId="7" applyNumberFormat="1" applyFont="1" applyFill="1" applyBorder="1" applyAlignment="1">
      <alignment horizontal="center" vertical="center"/>
    </xf>
    <xf numFmtId="0" fontId="17" fillId="0" borderId="21" xfId="7" applyFont="1" applyBorder="1" applyAlignment="1" applyProtection="1">
      <alignment horizontal="center" vertical="center"/>
      <protection hidden="1"/>
    </xf>
    <xf numFmtId="0" fontId="6" fillId="0" borderId="15" xfId="7" applyFont="1" applyBorder="1" applyAlignment="1" applyProtection="1">
      <alignment horizontal="center" vertical="center"/>
      <protection hidden="1"/>
    </xf>
    <xf numFmtId="0" fontId="6" fillId="0" borderId="21" xfId="7" applyFont="1" applyBorder="1" applyAlignment="1" applyProtection="1">
      <alignment horizontal="center" vertical="center"/>
      <protection hidden="1"/>
    </xf>
    <xf numFmtId="169" fontId="15" fillId="0" borderId="15" xfId="7" applyNumberFormat="1" applyFont="1" applyBorder="1" applyAlignment="1">
      <alignment horizontal="center" vertical="center"/>
    </xf>
    <xf numFmtId="169" fontId="15" fillId="0" borderId="16" xfId="7" applyNumberFormat="1" applyFont="1" applyBorder="1" applyAlignment="1">
      <alignment horizontal="center" vertical="center"/>
    </xf>
    <xf numFmtId="169" fontId="16" fillId="3" borderId="15" xfId="7" applyNumberFormat="1" applyFont="1" applyFill="1" applyBorder="1" applyAlignment="1">
      <alignment horizontal="center" vertical="center"/>
    </xf>
    <xf numFmtId="169" fontId="16" fillId="3" borderId="16" xfId="7" applyNumberFormat="1" applyFont="1" applyFill="1" applyBorder="1" applyAlignment="1">
      <alignment horizontal="center" vertical="center"/>
    </xf>
    <xf numFmtId="169" fontId="15" fillId="0" borderId="79" xfId="7" applyNumberFormat="1" applyFont="1" applyBorder="1" applyAlignment="1">
      <alignment horizontal="center" vertical="center"/>
    </xf>
    <xf numFmtId="169" fontId="15" fillId="0" borderId="42" xfId="7" applyNumberFormat="1" applyFont="1" applyBorder="1" applyAlignment="1">
      <alignment horizontal="center" vertical="center"/>
    </xf>
    <xf numFmtId="169" fontId="15" fillId="0" borderId="101" xfId="7" applyNumberFormat="1" applyFont="1" applyBorder="1" applyAlignment="1">
      <alignment horizontal="center" vertical="center"/>
    </xf>
    <xf numFmtId="169" fontId="15" fillId="0" borderId="20" xfId="7" applyNumberFormat="1" applyFont="1" applyBorder="1" applyAlignment="1">
      <alignment horizontal="center" vertical="center"/>
    </xf>
    <xf numFmtId="169" fontId="15" fillId="0" borderId="102" xfId="7" applyNumberFormat="1" applyFont="1" applyBorder="1" applyAlignment="1">
      <alignment horizontal="center" vertical="center"/>
    </xf>
    <xf numFmtId="169" fontId="15" fillId="0" borderId="103" xfId="7" applyNumberFormat="1" applyFont="1" applyBorder="1" applyAlignment="1">
      <alignment horizontal="center" vertical="center"/>
    </xf>
    <xf numFmtId="169" fontId="16" fillId="3" borderId="79" xfId="7" applyNumberFormat="1" applyFont="1" applyFill="1" applyBorder="1" applyAlignment="1">
      <alignment horizontal="center" vertical="center"/>
    </xf>
    <xf numFmtId="169" fontId="16" fillId="3" borderId="42" xfId="7" applyNumberFormat="1" applyFont="1" applyFill="1" applyBorder="1" applyAlignment="1">
      <alignment horizontal="center" vertical="center"/>
    </xf>
    <xf numFmtId="169" fontId="16" fillId="3" borderId="101" xfId="7" applyNumberFormat="1" applyFont="1" applyFill="1" applyBorder="1" applyAlignment="1">
      <alignment horizontal="center" vertical="center"/>
    </xf>
    <xf numFmtId="169" fontId="16" fillId="3" borderId="20" xfId="7" applyNumberFormat="1" applyFont="1" applyFill="1" applyBorder="1" applyAlignment="1">
      <alignment horizontal="center" vertical="center"/>
    </xf>
    <xf numFmtId="169" fontId="16" fillId="3" borderId="102" xfId="7" applyNumberFormat="1" applyFont="1" applyFill="1" applyBorder="1" applyAlignment="1">
      <alignment horizontal="center" vertical="center"/>
    </xf>
    <xf numFmtId="169" fontId="16" fillId="3" borderId="103" xfId="7" applyNumberFormat="1" applyFont="1" applyFill="1" applyBorder="1" applyAlignment="1">
      <alignment horizontal="center" vertical="center"/>
    </xf>
    <xf numFmtId="0" fontId="5" fillId="0" borderId="0" xfId="7"/>
    <xf numFmtId="10" fontId="15" fillId="0" borderId="17" xfId="7" applyNumberFormat="1" applyFont="1" applyBorder="1" applyAlignment="1">
      <alignment horizontal="center" vertical="center"/>
    </xf>
    <xf numFmtId="10" fontId="16" fillId="3" borderId="17" xfId="7" applyNumberFormat="1" applyFont="1" applyFill="1" applyBorder="1" applyAlignment="1">
      <alignment horizontal="center" vertical="center"/>
    </xf>
    <xf numFmtId="0" fontId="6" fillId="0" borderId="30" xfId="7" applyFont="1" applyBorder="1" applyAlignment="1" applyProtection="1">
      <alignment horizontal="center" vertical="center"/>
      <protection hidden="1"/>
    </xf>
    <xf numFmtId="0" fontId="6" fillId="0" borderId="17" xfId="7" applyFont="1" applyBorder="1" applyAlignment="1" applyProtection="1">
      <alignment horizontal="center" vertical="center"/>
      <protection hidden="1"/>
    </xf>
    <xf numFmtId="10" fontId="16" fillId="3" borderId="79" xfId="7" applyNumberFormat="1" applyFont="1" applyFill="1" applyBorder="1" applyAlignment="1">
      <alignment horizontal="center" vertical="center"/>
    </xf>
    <xf numFmtId="10" fontId="16" fillId="3" borderId="80" xfId="7" applyNumberFormat="1" applyFont="1" applyFill="1" applyBorder="1" applyAlignment="1">
      <alignment horizontal="center" vertical="center"/>
    </xf>
    <xf numFmtId="10" fontId="16" fillId="3" borderId="101" xfId="7" applyNumberFormat="1" applyFont="1" applyFill="1" applyBorder="1" applyAlignment="1">
      <alignment horizontal="center" vertical="center"/>
    </xf>
    <xf numFmtId="10" fontId="16" fillId="3" borderId="104" xfId="7" applyNumberFormat="1" applyFont="1" applyFill="1" applyBorder="1" applyAlignment="1">
      <alignment horizontal="center" vertical="center"/>
    </xf>
    <xf numFmtId="10" fontId="16" fillId="3" borderId="102" xfId="7" applyNumberFormat="1" applyFont="1" applyFill="1" applyBorder="1" applyAlignment="1">
      <alignment horizontal="center" vertical="center"/>
    </xf>
    <xf numFmtId="10" fontId="16" fillId="3" borderId="105" xfId="7" applyNumberFormat="1" applyFont="1" applyFill="1" applyBorder="1" applyAlignment="1">
      <alignment horizontal="center" vertical="center"/>
    </xf>
    <xf numFmtId="2" fontId="16" fillId="3" borderId="79" xfId="7" applyNumberFormat="1" applyFont="1" applyFill="1" applyBorder="1" applyAlignment="1">
      <alignment horizontal="center" vertical="center"/>
    </xf>
    <xf numFmtId="2" fontId="16" fillId="3" borderId="42" xfId="7" applyNumberFormat="1" applyFont="1" applyFill="1" applyBorder="1" applyAlignment="1">
      <alignment horizontal="center" vertical="center"/>
    </xf>
    <xf numFmtId="2" fontId="16" fillId="3" borderId="101" xfId="7" applyNumberFormat="1" applyFont="1" applyFill="1" applyBorder="1" applyAlignment="1">
      <alignment horizontal="center" vertical="center"/>
    </xf>
    <xf numFmtId="2" fontId="16" fillId="3" borderId="20" xfId="7" applyNumberFormat="1" applyFont="1" applyFill="1" applyBorder="1" applyAlignment="1">
      <alignment horizontal="center" vertical="center"/>
    </xf>
    <xf numFmtId="2" fontId="16" fillId="3" borderId="102" xfId="7" applyNumberFormat="1" applyFont="1" applyFill="1" applyBorder="1" applyAlignment="1">
      <alignment horizontal="center" vertical="center"/>
    </xf>
    <xf numFmtId="2" fontId="16" fillId="3" borderId="103" xfId="7" applyNumberFormat="1" applyFont="1" applyFill="1" applyBorder="1" applyAlignment="1">
      <alignment horizontal="center" vertical="center"/>
    </xf>
    <xf numFmtId="0" fontId="10" fillId="0" borderId="21" xfId="7" applyFont="1" applyBorder="1" applyAlignment="1" applyProtection="1">
      <alignment horizontal="center" vertical="center"/>
      <protection hidden="1"/>
    </xf>
    <xf numFmtId="0" fontId="3" fillId="0" borderId="0" xfId="6"/>
    <xf numFmtId="0" fontId="0" fillId="0" borderId="107" xfId="0" applyBorder="1" applyAlignment="1">
      <alignment horizontal="center" vertical="center" wrapText="1"/>
    </xf>
    <xf numFmtId="0" fontId="0" fillId="0" borderId="116" xfId="0" applyBorder="1" applyAlignment="1">
      <alignment horizontal="center" vertical="center" wrapText="1"/>
    </xf>
    <xf numFmtId="0" fontId="0" fillId="0" borderId="107" xfId="0" applyBorder="1" applyAlignment="1">
      <alignment horizontal="center" vertical="center"/>
    </xf>
    <xf numFmtId="0" fontId="0" fillId="0" borderId="116" xfId="0" applyBorder="1" applyAlignment="1">
      <alignment horizontal="center" vertical="center"/>
    </xf>
    <xf numFmtId="0" fontId="0" fillId="0" borderId="28" xfId="0" applyBorder="1" applyAlignment="1">
      <alignment horizontal="center" vertical="center"/>
    </xf>
    <xf numFmtId="0" fontId="0" fillId="0" borderId="108" xfId="0" applyBorder="1" applyAlignment="1">
      <alignment horizontal="center" vertical="center"/>
    </xf>
    <xf numFmtId="0" fontId="24" fillId="0" borderId="51" xfId="0" applyFont="1" applyBorder="1" applyAlignment="1">
      <alignment horizontal="center" vertical="center"/>
    </xf>
    <xf numFmtId="0" fontId="24" fillId="0" borderId="106" xfId="0" applyFont="1" applyBorder="1" applyAlignment="1">
      <alignment horizontal="center" vertical="center"/>
    </xf>
    <xf numFmtId="0" fontId="0" fillId="0" borderId="13" xfId="0" applyBorder="1" applyAlignment="1">
      <alignment horizontal="center" vertical="center" wrapText="1"/>
    </xf>
    <xf numFmtId="0" fontId="0" fillId="0" borderId="108" xfId="0" applyBorder="1" applyAlignment="1">
      <alignment horizontal="center" vertical="center" wrapText="1"/>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0" fillId="0" borderId="29" xfId="0" applyBorder="1" applyAlignment="1">
      <alignment horizontal="center" vertical="center"/>
    </xf>
    <xf numFmtId="0" fontId="0" fillId="0" borderId="111" xfId="0" applyBorder="1" applyAlignment="1">
      <alignment horizontal="center" vertical="center"/>
    </xf>
    <xf numFmtId="0" fontId="0" fillId="0" borderId="21" xfId="0" applyBorder="1" applyAlignment="1">
      <alignment horizontal="center" vertical="center"/>
    </xf>
    <xf numFmtId="0" fontId="0" fillId="0" borderId="30" xfId="0" applyBorder="1" applyAlignment="1">
      <alignment horizontal="center" vertical="center"/>
    </xf>
    <xf numFmtId="0" fontId="0" fillId="0" borderId="15" xfId="0" applyBorder="1" applyAlignment="1">
      <alignment vertical="center" wrapText="1"/>
    </xf>
    <xf numFmtId="0" fontId="0" fillId="0" borderId="15" xfId="0" applyBorder="1" applyAlignment="1">
      <alignment horizontal="left" vertical="center" wrapText="1"/>
    </xf>
    <xf numFmtId="0" fontId="0" fillId="0" borderId="13" xfId="0" applyBorder="1" applyAlignment="1">
      <alignment horizontal="left" vertical="center"/>
    </xf>
    <xf numFmtId="0" fontId="0" fillId="0" borderId="15" xfId="0" applyBorder="1" applyAlignment="1">
      <alignment horizontal="left" vertical="center"/>
    </xf>
    <xf numFmtId="0" fontId="0" fillId="0" borderId="17" xfId="0" applyBorder="1" applyAlignment="1">
      <alignment horizontal="left" vertical="center"/>
    </xf>
    <xf numFmtId="0" fontId="0" fillId="0" borderId="13" xfId="0" applyBorder="1" applyAlignment="1">
      <alignment vertical="center" wrapText="1"/>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7" xfId="0" applyBorder="1" applyAlignment="1">
      <alignment horizontal="center" vertical="center"/>
    </xf>
    <xf numFmtId="0" fontId="0" fillId="0" borderId="27" xfId="0" applyBorder="1" applyAlignment="1">
      <alignment horizontal="center" vertical="center"/>
    </xf>
    <xf numFmtId="0" fontId="0" fillId="0" borderId="37" xfId="0" applyBorder="1" applyAlignment="1">
      <alignment horizontal="center" vertical="center"/>
    </xf>
    <xf numFmtId="0" fontId="0" fillId="0" borderId="28" xfId="0" applyBorder="1" applyAlignment="1">
      <alignment horizontal="center" vertical="center" wrapText="1"/>
    </xf>
    <xf numFmtId="0" fontId="0" fillId="0" borderId="34" xfId="0" applyBorder="1" applyAlignment="1">
      <alignment horizontal="center" vertical="center" wrapText="1"/>
    </xf>
    <xf numFmtId="0" fontId="0" fillId="0" borderId="29" xfId="0" applyBorder="1" applyAlignment="1">
      <alignment horizontal="center" vertical="center" wrapText="1"/>
    </xf>
    <xf numFmtId="0" fontId="0" fillId="0" borderId="21" xfId="0" applyBorder="1" applyAlignment="1">
      <alignment horizontal="center" vertical="center" wrapText="1"/>
    </xf>
    <xf numFmtId="0" fontId="0" fillId="0" borderId="30" xfId="0" applyBorder="1" applyAlignment="1">
      <alignment horizontal="center" vertical="center" wrapText="1"/>
    </xf>
    <xf numFmtId="0" fontId="0" fillId="0" borderId="17" xfId="0" applyBorder="1" applyAlignment="1">
      <alignment vertical="center" wrapText="1"/>
    </xf>
    <xf numFmtId="0" fontId="0" fillId="0" borderId="17" xfId="0" applyBorder="1" applyAlignment="1">
      <alignment horizontal="left" vertical="center" wrapText="1"/>
    </xf>
    <xf numFmtId="0" fontId="0" fillId="0" borderId="15" xfId="0" applyBorder="1" applyAlignment="1">
      <alignment horizontal="left" wrapText="1"/>
    </xf>
    <xf numFmtId="0" fontId="0" fillId="0" borderId="108" xfId="0" applyBorder="1" applyAlignment="1">
      <alignment horizontal="left" vertical="center" wrapText="1"/>
    </xf>
    <xf numFmtId="0" fontId="0" fillId="0" borderId="15" xfId="0" applyBorder="1" applyAlignment="1">
      <alignment vertical="center"/>
    </xf>
    <xf numFmtId="0" fontId="11" fillId="13" borderId="107" xfId="8" applyFont="1" applyFill="1" applyBorder="1" applyAlignment="1">
      <alignment horizontal="center" vertical="center" wrapText="1"/>
    </xf>
    <xf numFmtId="0" fontId="19" fillId="4" borderId="24" xfId="7" applyFont="1" applyFill="1" applyBorder="1" applyAlignment="1">
      <alignment horizontal="center" vertical="center" wrapText="1"/>
    </xf>
    <xf numFmtId="0" fontId="19" fillId="4" borderId="2" xfId="7" applyFont="1" applyFill="1" applyBorder="1" applyAlignment="1">
      <alignment horizontal="center" vertical="center" wrapText="1"/>
    </xf>
    <xf numFmtId="0" fontId="19" fillId="4" borderId="15" xfId="7" applyFont="1" applyFill="1" applyBorder="1" applyAlignment="1">
      <alignment horizontal="center" vertical="center" wrapText="1"/>
    </xf>
    <xf numFmtId="0" fontId="19" fillId="13" borderId="41" xfId="7" applyFont="1" applyFill="1" applyBorder="1" applyAlignment="1">
      <alignment horizontal="center" vertical="center" wrapText="1"/>
    </xf>
    <xf numFmtId="0" fontId="19" fillId="13" borderId="80" xfId="7" applyFont="1" applyFill="1" applyBorder="1" applyAlignment="1">
      <alignment horizontal="center" vertical="center" wrapText="1"/>
    </xf>
    <xf numFmtId="0" fontId="19" fillId="13" borderId="102" xfId="7" applyFont="1" applyFill="1" applyBorder="1" applyAlignment="1">
      <alignment horizontal="center" vertical="center" wrapText="1"/>
    </xf>
    <xf numFmtId="0" fontId="19" fillId="13" borderId="109" xfId="7" applyFont="1" applyFill="1" applyBorder="1" applyAlignment="1">
      <alignment horizontal="center" vertical="center" wrapText="1"/>
    </xf>
    <xf numFmtId="0" fontId="19" fillId="13" borderId="105" xfId="7" applyFont="1" applyFill="1" applyBorder="1" applyAlignment="1">
      <alignment horizontal="center" vertical="center" wrapText="1"/>
    </xf>
    <xf numFmtId="0" fontId="3" fillId="4" borderId="15" xfId="7" applyFont="1" applyFill="1" applyBorder="1" applyAlignment="1">
      <alignment horizontal="center" vertical="center" wrapText="1"/>
    </xf>
    <xf numFmtId="0" fontId="5" fillId="4" borderId="24" xfId="7" applyFill="1" applyBorder="1" applyAlignment="1">
      <alignment horizontal="center" vertical="center" wrapText="1"/>
    </xf>
    <xf numFmtId="0" fontId="5" fillId="4" borderId="2" xfId="7" applyFill="1" applyBorder="1" applyAlignment="1">
      <alignment horizontal="center" vertical="center" wrapText="1"/>
    </xf>
    <xf numFmtId="0" fontId="5" fillId="4" borderId="15" xfId="7" applyFill="1" applyBorder="1" applyAlignment="1">
      <alignment horizontal="center" vertical="center" wrapText="1"/>
    </xf>
    <xf numFmtId="0" fontId="9" fillId="0" borderId="79" xfId="8" applyFont="1" applyBorder="1" applyAlignment="1" applyProtection="1">
      <alignment vertical="top" wrapText="1"/>
      <protection locked="0"/>
    </xf>
    <xf numFmtId="0" fontId="9" fillId="0" borderId="41" xfId="8" applyFont="1" applyBorder="1" applyAlignment="1" applyProtection="1">
      <alignment vertical="top" wrapText="1"/>
      <protection locked="0"/>
    </xf>
    <xf numFmtId="0" fontId="9" fillId="0" borderId="80" xfId="8" applyFont="1" applyBorder="1" applyAlignment="1" applyProtection="1">
      <alignment vertical="top" wrapText="1"/>
      <protection locked="0"/>
    </xf>
    <xf numFmtId="0" fontId="9" fillId="0" borderId="101" xfId="8" applyFont="1" applyBorder="1" applyAlignment="1" applyProtection="1">
      <alignment vertical="top" wrapText="1"/>
      <protection locked="0"/>
    </xf>
    <xf numFmtId="0" fontId="9" fillId="0" borderId="0" xfId="8" applyFont="1" applyAlignment="1" applyProtection="1">
      <alignment vertical="top" wrapText="1"/>
      <protection locked="0"/>
    </xf>
    <xf numFmtId="0" fontId="9" fillId="0" borderId="104" xfId="8" applyFont="1" applyBorder="1" applyAlignment="1" applyProtection="1">
      <alignment vertical="top" wrapText="1"/>
      <protection locked="0"/>
    </xf>
    <xf numFmtId="0" fontId="9" fillId="0" borderId="102" xfId="8" applyFont="1" applyBorder="1" applyAlignment="1" applyProtection="1">
      <alignment vertical="top" wrapText="1"/>
      <protection locked="0"/>
    </xf>
    <xf numFmtId="0" fontId="9" fillId="0" borderId="109" xfId="8" applyFont="1" applyBorder="1" applyAlignment="1" applyProtection="1">
      <alignment vertical="top" wrapText="1"/>
      <protection locked="0"/>
    </xf>
    <xf numFmtId="0" fontId="9" fillId="0" borderId="105" xfId="8" applyFont="1" applyBorder="1" applyAlignment="1" applyProtection="1">
      <alignment vertical="top" wrapText="1"/>
      <protection locked="0"/>
    </xf>
    <xf numFmtId="0" fontId="34" fillId="3" borderId="24" xfId="8" applyFont="1" applyFill="1" applyBorder="1" applyAlignment="1">
      <alignment horizontal="center"/>
    </xf>
    <xf numFmtId="0" fontId="34" fillId="3" borderId="1" xfId="8" applyFont="1" applyFill="1" applyBorder="1" applyAlignment="1">
      <alignment horizontal="center"/>
    </xf>
    <xf numFmtId="0" fontId="33" fillId="0" borderId="1" xfId="0" applyFont="1" applyBorder="1"/>
    <xf numFmtId="0" fontId="33" fillId="0" borderId="2" xfId="0" applyFont="1" applyBorder="1"/>
    <xf numFmtId="9" fontId="9" fillId="0" borderId="15" xfId="8" applyNumberFormat="1" applyFont="1" applyBorder="1" applyAlignment="1" applyProtection="1">
      <alignment horizontal="center" vertical="center"/>
      <protection locked="0"/>
    </xf>
    <xf numFmtId="0" fontId="9" fillId="0" borderId="15" xfId="8" applyFont="1" applyBorder="1" applyAlignment="1" applyProtection="1">
      <alignment horizontal="center" vertical="center" wrapText="1"/>
      <protection locked="0"/>
    </xf>
    <xf numFmtId="0" fontId="9" fillId="0" borderId="24" xfId="8" applyFont="1" applyBorder="1" applyAlignment="1" applyProtection="1">
      <alignment horizontal="center" vertical="center"/>
      <protection locked="0"/>
    </xf>
    <xf numFmtId="0" fontId="9" fillId="0" borderId="2" xfId="8" applyFont="1" applyBorder="1" applyAlignment="1" applyProtection="1">
      <alignment horizontal="center" vertical="center"/>
      <protection locked="0"/>
    </xf>
    <xf numFmtId="0" fontId="9" fillId="0" borderId="24" xfId="8" applyFont="1" applyBorder="1" applyAlignment="1" applyProtection="1">
      <alignment horizontal="center" vertical="center" wrapText="1"/>
      <protection locked="0"/>
    </xf>
    <xf numFmtId="0" fontId="9" fillId="0" borderId="2" xfId="8" applyFont="1" applyBorder="1" applyAlignment="1" applyProtection="1">
      <alignment horizontal="center" vertical="center" wrapText="1"/>
      <protection locked="0"/>
    </xf>
    <xf numFmtId="0" fontId="9" fillId="14" borderId="24" xfId="8" applyFont="1" applyFill="1" applyBorder="1" applyAlignment="1" applyProtection="1">
      <alignment horizontal="left" vertical="center" wrapText="1"/>
      <protection locked="0"/>
    </xf>
    <xf numFmtId="0" fontId="9" fillId="14" borderId="1" xfId="8" applyFont="1" applyFill="1" applyBorder="1" applyAlignment="1" applyProtection="1">
      <alignment horizontal="left" vertical="center" wrapText="1"/>
      <protection locked="0"/>
    </xf>
    <xf numFmtId="0" fontId="9" fillId="14" borderId="2" xfId="8" applyFont="1" applyFill="1" applyBorder="1" applyAlignment="1" applyProtection="1">
      <alignment horizontal="left" vertical="center" wrapText="1"/>
      <protection locked="0"/>
    </xf>
    <xf numFmtId="16" fontId="38" fillId="0" borderId="15" xfId="8" applyNumberFormat="1" applyFont="1" applyBorder="1" applyAlignment="1" applyProtection="1">
      <alignment horizontal="center" vertical="center"/>
      <protection locked="0"/>
    </xf>
    <xf numFmtId="0" fontId="38" fillId="0" borderId="15" xfId="8" applyFont="1" applyBorder="1" applyAlignment="1" applyProtection="1">
      <alignment horizontal="center" vertical="center"/>
      <protection locked="0"/>
    </xf>
    <xf numFmtId="16" fontId="38" fillId="0" borderId="15" xfId="8" applyNumberFormat="1" applyFont="1" applyBorder="1" applyAlignment="1" applyProtection="1">
      <alignment horizontal="center" vertical="center" wrapText="1"/>
      <protection locked="0"/>
    </xf>
    <xf numFmtId="0" fontId="38" fillId="0" borderId="15" xfId="8" applyFont="1" applyBorder="1" applyAlignment="1" applyProtection="1">
      <alignment horizontal="center" vertical="center" wrapText="1"/>
      <protection locked="0"/>
    </xf>
    <xf numFmtId="169" fontId="9" fillId="0" borderId="24" xfId="8" applyNumberFormat="1" applyFont="1" applyBorder="1" applyAlignment="1" applyProtection="1">
      <alignment horizontal="center" vertical="center"/>
      <protection locked="0"/>
    </xf>
    <xf numFmtId="169" fontId="9" fillId="0" borderId="2" xfId="8" applyNumberFormat="1" applyFont="1" applyBorder="1" applyAlignment="1" applyProtection="1">
      <alignment horizontal="center" vertical="center"/>
      <protection locked="0"/>
    </xf>
    <xf numFmtId="0" fontId="5" fillId="3" borderId="24" xfId="7" applyFill="1" applyBorder="1" applyAlignment="1">
      <alignment horizontal="center" vertical="center"/>
    </xf>
    <xf numFmtId="0" fontId="5" fillId="3" borderId="1" xfId="7" applyFill="1" applyBorder="1" applyAlignment="1">
      <alignment horizontal="center" vertical="center"/>
    </xf>
    <xf numFmtId="0" fontId="5" fillId="3" borderId="2" xfId="7" applyFill="1" applyBorder="1" applyAlignment="1">
      <alignment horizontal="center" vertical="center"/>
    </xf>
    <xf numFmtId="0" fontId="5" fillId="2" borderId="24" xfId="7" applyFill="1" applyBorder="1" applyAlignment="1">
      <alignment horizontal="center" vertical="center" wrapText="1"/>
    </xf>
    <xf numFmtId="0" fontId="5" fillId="2" borderId="1" xfId="7" applyFill="1" applyBorder="1" applyAlignment="1">
      <alignment horizontal="center" vertical="center" wrapText="1"/>
    </xf>
    <xf numFmtId="0" fontId="5" fillId="2" borderId="2" xfId="7" applyFill="1" applyBorder="1" applyAlignment="1">
      <alignment horizontal="center" vertical="center" wrapText="1"/>
    </xf>
    <xf numFmtId="0" fontId="5" fillId="11" borderId="15" xfId="7" applyFill="1" applyBorder="1" applyAlignment="1">
      <alignment horizontal="center" vertical="center" wrapText="1"/>
    </xf>
    <xf numFmtId="0" fontId="6" fillId="0" borderId="24" xfId="8" applyBorder="1" applyAlignment="1">
      <alignment horizontal="center" vertical="center"/>
    </xf>
    <xf numFmtId="0" fontId="6" fillId="0" borderId="2" xfId="8" applyBorder="1" applyAlignment="1">
      <alignment horizontal="center" vertical="center"/>
    </xf>
    <xf numFmtId="166" fontId="3" fillId="4" borderId="16" xfId="10" applyFont="1" applyFill="1" applyBorder="1" applyAlignment="1" applyProtection="1">
      <alignment horizontal="center" vertical="center"/>
      <protection locked="0"/>
    </xf>
    <xf numFmtId="0" fontId="3" fillId="0" borderId="24" xfId="7" applyFont="1" applyBorder="1" applyAlignment="1" applyProtection="1">
      <alignment horizontal="center" vertical="center"/>
      <protection locked="0"/>
    </xf>
    <xf numFmtId="0" fontId="5" fillId="0" borderId="1" xfId="7" applyBorder="1" applyAlignment="1" applyProtection="1">
      <alignment horizontal="center" vertical="center"/>
      <protection locked="0"/>
    </xf>
    <xf numFmtId="0" fontId="5" fillId="0" borderId="2" xfId="7" applyBorder="1" applyAlignment="1" applyProtection="1">
      <alignment horizontal="center" vertical="center"/>
      <protection locked="0"/>
    </xf>
    <xf numFmtId="0" fontId="5" fillId="2" borderId="24" xfId="7" applyFill="1" applyBorder="1" applyAlignment="1" applyProtection="1">
      <alignment horizontal="center" vertical="center"/>
      <protection locked="0"/>
    </xf>
    <xf numFmtId="0" fontId="5" fillId="2" borderId="2" xfId="7" applyFill="1" applyBorder="1" applyAlignment="1" applyProtection="1">
      <alignment horizontal="center" vertical="center"/>
      <protection locked="0"/>
    </xf>
    <xf numFmtId="0" fontId="5" fillId="11" borderId="15" xfId="7" applyFill="1" applyBorder="1" applyAlignment="1" applyProtection="1">
      <alignment horizontal="center" vertical="center"/>
      <protection locked="0"/>
    </xf>
    <xf numFmtId="10" fontId="5" fillId="11" borderId="24" xfId="7" applyNumberFormat="1" applyFill="1" applyBorder="1" applyAlignment="1" applyProtection="1">
      <alignment horizontal="center" vertical="center"/>
      <protection locked="0"/>
    </xf>
    <xf numFmtId="10" fontId="5" fillId="11" borderId="2" xfId="7" applyNumberFormat="1" applyFill="1" applyBorder="1" applyAlignment="1" applyProtection="1">
      <alignment horizontal="center" vertical="center"/>
      <protection locked="0"/>
    </xf>
    <xf numFmtId="0" fontId="7" fillId="4" borderId="1" xfId="7" applyFont="1" applyFill="1" applyBorder="1" applyAlignment="1">
      <alignment horizontal="center" vertical="center"/>
    </xf>
    <xf numFmtId="0" fontId="7" fillId="4" borderId="2" xfId="7" applyFont="1" applyFill="1" applyBorder="1" applyAlignment="1">
      <alignment horizontal="center" vertical="center"/>
    </xf>
    <xf numFmtId="166" fontId="5" fillId="4" borderId="15" xfId="7" applyNumberFormat="1" applyFill="1" applyBorder="1" applyAlignment="1">
      <alignment horizontal="center" vertical="center"/>
    </xf>
    <xf numFmtId="0" fontId="5" fillId="4" borderId="15" xfId="7" applyFill="1" applyBorder="1" applyAlignment="1">
      <alignment horizontal="center" vertical="center"/>
    </xf>
    <xf numFmtId="0" fontId="5" fillId="2" borderId="24" xfId="7" applyFill="1" applyBorder="1" applyAlignment="1">
      <alignment horizontal="center" vertical="center"/>
    </xf>
    <xf numFmtId="0" fontId="5" fillId="2" borderId="1" xfId="7" applyFill="1" applyBorder="1" applyAlignment="1">
      <alignment horizontal="center" vertical="center"/>
    </xf>
    <xf numFmtId="0" fontId="5" fillId="2" borderId="2" xfId="7" applyFill="1" applyBorder="1" applyAlignment="1">
      <alignment horizontal="center" vertical="center"/>
    </xf>
    <xf numFmtId="0" fontId="5" fillId="4" borderId="24" xfId="7" applyFill="1" applyBorder="1" applyAlignment="1">
      <alignment horizontal="center" vertical="center"/>
    </xf>
    <xf numFmtId="0" fontId="5" fillId="4" borderId="2" xfId="7" applyFill="1" applyBorder="1" applyAlignment="1">
      <alignment horizontal="center" vertical="center"/>
    </xf>
    <xf numFmtId="0" fontId="5" fillId="4" borderId="1" xfId="7" applyFill="1" applyBorder="1" applyAlignment="1">
      <alignment horizontal="center" vertical="center"/>
    </xf>
    <xf numFmtId="0" fontId="3" fillId="0" borderId="79" xfId="7" applyFont="1" applyBorder="1" applyAlignment="1" applyProtection="1">
      <alignment horizontal="center" vertical="center"/>
      <protection locked="0"/>
    </xf>
    <xf numFmtId="0" fontId="5" fillId="0" borderId="41" xfId="7" applyBorder="1" applyAlignment="1" applyProtection="1">
      <alignment horizontal="center" vertical="center"/>
      <protection locked="0"/>
    </xf>
    <xf numFmtId="0" fontId="5" fillId="0" borderId="80" xfId="7" applyBorder="1" applyAlignment="1" applyProtection="1">
      <alignment horizontal="center" vertical="center"/>
      <protection locked="0"/>
    </xf>
    <xf numFmtId="0" fontId="5" fillId="4" borderId="79" xfId="7" applyFill="1" applyBorder="1" applyAlignment="1" applyProtection="1">
      <alignment horizontal="center" vertical="center"/>
      <protection locked="0"/>
    </xf>
    <xf numFmtId="0" fontId="5" fillId="4" borderId="80" xfId="7" applyFill="1" applyBorder="1" applyAlignment="1" applyProtection="1">
      <alignment horizontal="center" vertical="center"/>
      <protection locked="0"/>
    </xf>
    <xf numFmtId="166" fontId="5" fillId="4" borderId="79" xfId="7" applyNumberFormat="1" applyFill="1" applyBorder="1" applyAlignment="1" applyProtection="1">
      <alignment horizontal="center" vertical="center"/>
      <protection locked="0"/>
    </xf>
    <xf numFmtId="166" fontId="5" fillId="4" borderId="80" xfId="7" applyNumberFormat="1" applyFill="1" applyBorder="1" applyAlignment="1" applyProtection="1">
      <alignment horizontal="center" vertical="center"/>
      <protection locked="0"/>
    </xf>
    <xf numFmtId="0" fontId="5" fillId="11" borderId="24" xfId="7" applyFill="1" applyBorder="1" applyAlignment="1" applyProtection="1">
      <alignment horizontal="center" vertical="center"/>
      <protection locked="0"/>
    </xf>
    <xf numFmtId="0" fontId="5" fillId="11" borderId="2" xfId="7" applyFill="1" applyBorder="1" applyAlignment="1" applyProtection="1">
      <alignment horizontal="center" vertical="center"/>
      <protection locked="0"/>
    </xf>
    <xf numFmtId="0" fontId="3" fillId="0" borderId="79" xfId="7" applyFont="1" applyBorder="1" applyAlignment="1" applyProtection="1">
      <alignment horizontal="center" vertical="center" wrapText="1"/>
      <protection locked="0"/>
    </xf>
    <xf numFmtId="0" fontId="5" fillId="0" borderId="41" xfId="7" applyBorder="1" applyAlignment="1" applyProtection="1">
      <alignment horizontal="center" vertical="center" wrapText="1"/>
      <protection locked="0"/>
    </xf>
    <xf numFmtId="0" fontId="5" fillId="0" borderId="80" xfId="7" applyBorder="1" applyAlignment="1" applyProtection="1">
      <alignment horizontal="center" vertical="center" wrapText="1"/>
      <protection locked="0"/>
    </xf>
    <xf numFmtId="169" fontId="3" fillId="4" borderId="79" xfId="7" applyNumberFormat="1" applyFont="1" applyFill="1" applyBorder="1" applyAlignment="1" applyProtection="1">
      <alignment horizontal="center" vertical="center"/>
      <protection locked="0"/>
    </xf>
    <xf numFmtId="169" fontId="5" fillId="4" borderId="80" xfId="7" applyNumberFormat="1" applyFill="1" applyBorder="1" applyAlignment="1" applyProtection="1">
      <alignment horizontal="center" vertical="center"/>
      <protection locked="0"/>
    </xf>
    <xf numFmtId="0" fontId="3" fillId="0" borderId="1" xfId="7" applyFont="1" applyBorder="1" applyAlignment="1" applyProtection="1">
      <alignment horizontal="center" vertical="center"/>
      <protection locked="0"/>
    </xf>
    <xf numFmtId="0" fontId="3" fillId="0" borderId="2" xfId="7" applyFont="1" applyBorder="1" applyAlignment="1" applyProtection="1">
      <alignment horizontal="center" vertical="center"/>
      <protection locked="0"/>
    </xf>
    <xf numFmtId="0" fontId="3" fillId="0" borderId="24" xfId="7" applyFont="1" applyBorder="1" applyAlignment="1" applyProtection="1">
      <alignment horizontal="center" vertical="center" wrapText="1"/>
      <protection locked="0"/>
    </xf>
    <xf numFmtId="0" fontId="3" fillId="0" borderId="1" xfId="7" applyFont="1" applyBorder="1" applyAlignment="1" applyProtection="1">
      <alignment horizontal="center" vertical="center" wrapText="1"/>
      <protection locked="0"/>
    </xf>
    <xf numFmtId="0" fontId="3" fillId="0" borderId="2" xfId="7" applyFont="1" applyBorder="1" applyAlignment="1" applyProtection="1">
      <alignment horizontal="center" vertical="center" wrapText="1"/>
      <protection locked="0"/>
    </xf>
    <xf numFmtId="169" fontId="5" fillId="4" borderId="24" xfId="7" applyNumberFormat="1" applyFill="1" applyBorder="1" applyAlignment="1" applyProtection="1">
      <alignment horizontal="center" vertical="center"/>
      <protection locked="0"/>
    </xf>
    <xf numFmtId="169" fontId="5" fillId="4" borderId="2" xfId="7" applyNumberFormat="1" applyFill="1" applyBorder="1" applyAlignment="1" applyProtection="1">
      <alignment horizontal="center" vertical="center"/>
      <protection locked="0"/>
    </xf>
    <xf numFmtId="1" fontId="3" fillId="11" borderId="15" xfId="11" applyNumberFormat="1" applyFill="1" applyBorder="1" applyAlignment="1" applyProtection="1">
      <alignment horizontal="center" vertical="center"/>
      <protection locked="0"/>
    </xf>
    <xf numFmtId="0" fontId="38" fillId="0" borderId="24" xfId="8" applyFont="1" applyBorder="1" applyAlignment="1" applyProtection="1">
      <alignment horizontal="left" vertical="center" wrapText="1"/>
      <protection locked="0"/>
    </xf>
    <xf numFmtId="0" fontId="38" fillId="0" borderId="1" xfId="8" applyFont="1" applyBorder="1" applyAlignment="1" applyProtection="1">
      <alignment horizontal="left" vertical="center" wrapText="1"/>
      <protection locked="0"/>
    </xf>
    <xf numFmtId="0" fontId="38" fillId="0" borderId="2" xfId="8" applyFont="1" applyBorder="1" applyAlignment="1" applyProtection="1">
      <alignment horizontal="left" vertical="center" wrapText="1"/>
      <protection locked="0"/>
    </xf>
    <xf numFmtId="0" fontId="6" fillId="0" borderId="79" xfId="8" applyBorder="1" applyAlignment="1" applyProtection="1">
      <alignment vertical="top" wrapText="1"/>
      <protection locked="0"/>
    </xf>
    <xf numFmtId="0" fontId="6" fillId="0" borderId="41" xfId="8" applyBorder="1" applyAlignment="1" applyProtection="1">
      <alignment vertical="top" wrapText="1"/>
      <protection locked="0"/>
    </xf>
    <xf numFmtId="0" fontId="6" fillId="0" borderId="80" xfId="8" applyBorder="1" applyAlignment="1" applyProtection="1">
      <alignment vertical="top" wrapText="1"/>
      <protection locked="0"/>
    </xf>
    <xf numFmtId="0" fontId="6" fillId="0" borderId="101" xfId="8" applyBorder="1" applyAlignment="1" applyProtection="1">
      <alignment vertical="top" wrapText="1"/>
      <protection locked="0"/>
    </xf>
    <xf numFmtId="0" fontId="6" fillId="0" borderId="0" xfId="8" applyAlignment="1" applyProtection="1">
      <alignment vertical="top" wrapText="1"/>
      <protection locked="0"/>
    </xf>
    <xf numFmtId="0" fontId="6" fillId="0" borderId="104" xfId="8" applyBorder="1" applyAlignment="1" applyProtection="1">
      <alignment vertical="top" wrapText="1"/>
      <protection locked="0"/>
    </xf>
    <xf numFmtId="0" fontId="6" fillId="0" borderId="102" xfId="8" applyBorder="1" applyAlignment="1" applyProtection="1">
      <alignment vertical="top" wrapText="1"/>
      <protection locked="0"/>
    </xf>
    <xf numFmtId="0" fontId="6" fillId="0" borderId="109" xfId="8" applyBorder="1" applyAlignment="1" applyProtection="1">
      <alignment vertical="top" wrapText="1"/>
      <protection locked="0"/>
    </xf>
    <xf numFmtId="0" fontId="6" fillId="0" borderId="105" xfId="8" applyBorder="1" applyAlignment="1" applyProtection="1">
      <alignment vertical="top" wrapText="1"/>
      <protection locked="0"/>
    </xf>
    <xf numFmtId="0" fontId="11" fillId="13" borderId="24" xfId="8" applyFont="1" applyFill="1" applyBorder="1" applyAlignment="1">
      <alignment horizontal="center" vertical="center" wrapText="1"/>
    </xf>
    <xf numFmtId="0" fontId="10" fillId="13" borderId="1" xfId="8" applyFont="1" applyFill="1" applyBorder="1" applyAlignment="1">
      <alignment horizontal="center" vertical="center" wrapText="1"/>
    </xf>
    <xf numFmtId="0" fontId="10" fillId="13" borderId="100" xfId="8" applyFont="1" applyFill="1" applyBorder="1" applyAlignment="1">
      <alignment horizontal="center" vertical="center" wrapText="1"/>
    </xf>
    <xf numFmtId="0" fontId="10" fillId="13" borderId="2" xfId="8" applyFont="1" applyFill="1" applyBorder="1" applyAlignment="1">
      <alignment horizontal="center" vertical="center" wrapText="1"/>
    </xf>
    <xf numFmtId="0" fontId="15" fillId="0" borderId="24" xfId="8" applyFont="1" applyBorder="1" applyAlignment="1" applyProtection="1">
      <alignment horizontal="center" vertical="center" wrapText="1"/>
      <protection locked="0"/>
    </xf>
    <xf numFmtId="0" fontId="15" fillId="0" borderId="1" xfId="8" applyFont="1" applyBorder="1" applyAlignment="1" applyProtection="1">
      <alignment horizontal="center" vertical="center" wrapText="1"/>
      <protection locked="0"/>
    </xf>
    <xf numFmtId="0" fontId="15" fillId="0" borderId="2" xfId="8" applyFont="1" applyBorder="1" applyAlignment="1" applyProtection="1">
      <alignment horizontal="center" vertical="center" wrapText="1"/>
      <protection locked="0"/>
    </xf>
    <xf numFmtId="0" fontId="12" fillId="0" borderId="24" xfId="8" applyFont="1" applyBorder="1" applyAlignment="1" applyProtection="1">
      <alignment horizontal="center" vertical="center"/>
      <protection locked="0"/>
    </xf>
    <xf numFmtId="0" fontId="12" fillId="0" borderId="2" xfId="8" applyFont="1" applyBorder="1" applyAlignment="1" applyProtection="1">
      <alignment horizontal="center" vertical="center"/>
      <protection locked="0"/>
    </xf>
    <xf numFmtId="9" fontId="3" fillId="11" borderId="15" xfId="11" applyNumberFormat="1" applyFill="1" applyBorder="1" applyAlignment="1" applyProtection="1">
      <alignment horizontal="center" vertical="center"/>
      <protection locked="0"/>
    </xf>
    <xf numFmtId="0" fontId="3" fillId="11" borderId="24" xfId="11" applyFill="1" applyBorder="1" applyAlignment="1">
      <alignment horizontal="center" vertical="center" wrapText="1"/>
    </xf>
    <xf numFmtId="0" fontId="3" fillId="11" borderId="2" xfId="11" applyFill="1" applyBorder="1" applyAlignment="1">
      <alignment horizontal="center" vertical="center" wrapText="1"/>
    </xf>
    <xf numFmtId="0" fontId="3" fillId="0" borderId="24" xfId="11" applyBorder="1" applyAlignment="1">
      <alignment horizontal="center" vertical="center" wrapText="1"/>
    </xf>
    <xf numFmtId="0" fontId="3" fillId="0" borderId="1" xfId="11" applyBorder="1" applyAlignment="1">
      <alignment horizontal="center" vertical="center" wrapText="1"/>
    </xf>
    <xf numFmtId="0" fontId="3" fillId="0" borderId="2" xfId="11" applyBorder="1" applyAlignment="1">
      <alignment horizontal="center" vertical="center" wrapText="1"/>
    </xf>
    <xf numFmtId="166" fontId="3" fillId="4" borderId="15" xfId="10" applyFont="1" applyFill="1" applyBorder="1" applyAlignment="1">
      <alignment horizontal="center" vertical="center"/>
    </xf>
    <xf numFmtId="0" fontId="3" fillId="11" borderId="24" xfId="11" applyFill="1" applyBorder="1" applyAlignment="1" applyProtection="1">
      <alignment horizontal="center" vertical="center"/>
      <protection locked="0"/>
    </xf>
    <xf numFmtId="0" fontId="3" fillId="11" borderId="2" xfId="11" applyFill="1" applyBorder="1" applyAlignment="1" applyProtection="1">
      <alignment horizontal="center" vertical="center"/>
      <protection locked="0"/>
    </xf>
    <xf numFmtId="166" fontId="3" fillId="4" borderId="24" xfId="10" applyFont="1" applyFill="1" applyBorder="1" applyAlignment="1" applyProtection="1">
      <alignment horizontal="center" vertical="center"/>
      <protection locked="0"/>
    </xf>
    <xf numFmtId="166" fontId="3" fillId="4" borderId="2" xfId="10" applyFont="1" applyFill="1" applyBorder="1" applyAlignment="1" applyProtection="1">
      <alignment horizontal="center" vertical="center"/>
      <protection locked="0"/>
    </xf>
    <xf numFmtId="166" fontId="3" fillId="4" borderId="24" xfId="10" applyFont="1" applyFill="1" applyBorder="1" applyAlignment="1" applyProtection="1">
      <alignment horizontal="right" vertical="center"/>
      <protection locked="0"/>
    </xf>
    <xf numFmtId="166" fontId="3" fillId="4" borderId="2" xfId="10" applyFont="1" applyFill="1" applyBorder="1" applyAlignment="1" applyProtection="1">
      <alignment horizontal="right" vertical="center"/>
      <protection locked="0"/>
    </xf>
    <xf numFmtId="0" fontId="12" fillId="0" borderId="15" xfId="8" applyFont="1" applyBorder="1" applyAlignment="1" applyProtection="1">
      <alignment horizontal="center" vertical="center"/>
      <protection locked="0"/>
    </xf>
    <xf numFmtId="3" fontId="9" fillId="0" borderId="15" xfId="8" applyNumberFormat="1" applyFont="1" applyBorder="1" applyAlignment="1" applyProtection="1">
      <alignment horizontal="center" vertical="center"/>
      <protection locked="0"/>
    </xf>
    <xf numFmtId="0" fontId="3" fillId="14" borderId="24" xfId="11" applyFill="1" applyBorder="1" applyAlignment="1" applyProtection="1">
      <alignment horizontal="left" vertical="center"/>
      <protection locked="0"/>
    </xf>
    <xf numFmtId="0" fontId="3" fillId="14" borderId="1" xfId="11" applyFill="1" applyBorder="1" applyAlignment="1" applyProtection="1">
      <alignment horizontal="left" vertical="center"/>
      <protection locked="0"/>
    </xf>
    <xf numFmtId="0" fontId="3" fillId="14" borderId="2" xfId="11" applyFill="1" applyBorder="1" applyAlignment="1" applyProtection="1">
      <alignment horizontal="left" vertical="center"/>
      <protection locked="0"/>
    </xf>
    <xf numFmtId="0" fontId="3" fillId="14" borderId="24" xfId="11" applyFill="1" applyBorder="1" applyAlignment="1" applyProtection="1">
      <alignment horizontal="center" vertical="center"/>
      <protection locked="0"/>
    </xf>
    <xf numFmtId="0" fontId="3" fillId="14" borderId="2" xfId="11" applyFill="1" applyBorder="1" applyAlignment="1" applyProtection="1">
      <alignment horizontal="center" vertical="center"/>
      <protection locked="0"/>
    </xf>
    <xf numFmtId="0" fontId="3" fillId="14" borderId="15" xfId="11" applyFill="1" applyBorder="1" applyAlignment="1" applyProtection="1">
      <alignment horizontal="center" vertical="center"/>
      <protection locked="0"/>
    </xf>
    <xf numFmtId="166" fontId="3" fillId="14" borderId="15" xfId="10" applyFont="1" applyFill="1" applyBorder="1" applyAlignment="1" applyProtection="1">
      <alignment horizontal="center" vertical="center"/>
      <protection locked="0"/>
    </xf>
    <xf numFmtId="0" fontId="3" fillId="0" borderId="24" xfId="11" applyBorder="1" applyAlignment="1" applyProtection="1">
      <alignment horizontal="left" vertical="center"/>
      <protection locked="0"/>
    </xf>
    <xf numFmtId="0" fontId="3" fillId="0" borderId="1" xfId="11" applyBorder="1" applyAlignment="1" applyProtection="1">
      <alignment horizontal="left" vertical="center"/>
      <protection locked="0"/>
    </xf>
    <xf numFmtId="0" fontId="3" fillId="0" borderId="2" xfId="11" applyBorder="1" applyAlignment="1" applyProtection="1">
      <alignment horizontal="left" vertical="center"/>
      <protection locked="0"/>
    </xf>
    <xf numFmtId="166" fontId="3" fillId="14" borderId="15" xfId="10" applyFont="1" applyFill="1" applyBorder="1" applyAlignment="1" applyProtection="1">
      <alignment horizontal="right" vertical="center"/>
      <protection locked="0"/>
    </xf>
    <xf numFmtId="169" fontId="3" fillId="4" borderId="79" xfId="11" applyNumberFormat="1" applyFill="1" applyBorder="1" applyAlignment="1" applyProtection="1">
      <alignment horizontal="center" vertical="center"/>
      <protection locked="0"/>
    </xf>
    <xf numFmtId="169" fontId="3" fillId="4" borderId="80" xfId="11" applyNumberFormat="1" applyFill="1" applyBorder="1" applyAlignment="1" applyProtection="1">
      <alignment horizontal="center" vertical="center"/>
      <protection locked="0"/>
    </xf>
    <xf numFmtId="169" fontId="3" fillId="4" borderId="102" xfId="11" applyNumberFormat="1" applyFill="1" applyBorder="1" applyAlignment="1" applyProtection="1">
      <alignment horizontal="center" vertical="center"/>
      <protection locked="0"/>
    </xf>
    <xf numFmtId="169" fontId="3" fillId="4" borderId="105" xfId="11" applyNumberFormat="1" applyFill="1" applyBorder="1" applyAlignment="1" applyProtection="1">
      <alignment horizontal="center" vertical="center"/>
      <protection locked="0"/>
    </xf>
    <xf numFmtId="169" fontId="3" fillId="4" borderId="15" xfId="11" applyNumberFormat="1" applyFill="1" applyBorder="1" applyAlignment="1">
      <alignment horizontal="center" vertical="center"/>
    </xf>
    <xf numFmtId="0" fontId="3" fillId="4" borderId="3" xfId="11" applyFill="1" applyBorder="1" applyAlignment="1">
      <alignment horizontal="center" vertical="center"/>
    </xf>
    <xf numFmtId="0" fontId="3" fillId="4" borderId="90" xfId="11" applyFill="1" applyBorder="1" applyAlignment="1">
      <alignment horizontal="center" vertical="center"/>
    </xf>
    <xf numFmtId="0" fontId="3" fillId="4" borderId="31" xfId="11" applyFill="1" applyBorder="1" applyAlignment="1">
      <alignment horizontal="center" vertical="center"/>
    </xf>
    <xf numFmtId="166" fontId="3" fillId="4" borderId="17" xfId="11" applyNumberFormat="1" applyFill="1" applyBorder="1" applyAlignment="1">
      <alignment horizontal="center" vertical="center"/>
    </xf>
    <xf numFmtId="0" fontId="3" fillId="4" borderId="18" xfId="11" applyFill="1" applyBorder="1" applyAlignment="1">
      <alignment horizontal="center" vertical="center"/>
    </xf>
    <xf numFmtId="0" fontId="36" fillId="0" borderId="43" xfId="11" applyFont="1" applyBorder="1" applyAlignment="1" applyProtection="1">
      <alignment horizontal="center" vertical="center"/>
      <protection locked="0"/>
    </xf>
    <xf numFmtId="0" fontId="36" fillId="0" borderId="41" xfId="11" applyFont="1" applyBorder="1" applyAlignment="1" applyProtection="1">
      <alignment horizontal="center" vertical="center"/>
      <protection locked="0"/>
    </xf>
    <xf numFmtId="0" fontId="36" fillId="0" borderId="80" xfId="11" applyFont="1" applyBorder="1" applyAlignment="1" applyProtection="1">
      <alignment horizontal="center" vertical="center"/>
      <protection locked="0"/>
    </xf>
    <xf numFmtId="166" fontId="3" fillId="4" borderId="24" xfId="11" applyNumberFormat="1" applyFill="1" applyBorder="1" applyAlignment="1" applyProtection="1">
      <alignment horizontal="center" vertical="center"/>
      <protection locked="0"/>
    </xf>
    <xf numFmtId="166" fontId="3" fillId="4" borderId="100" xfId="11" applyNumberFormat="1" applyFill="1" applyBorder="1" applyAlignment="1" applyProtection="1">
      <alignment horizontal="center" vertical="center"/>
      <protection locked="0"/>
    </xf>
    <xf numFmtId="0" fontId="3" fillId="0" borderId="43" xfId="11" applyBorder="1" applyAlignment="1" applyProtection="1">
      <alignment horizontal="center" vertical="center"/>
      <protection locked="0"/>
    </xf>
    <xf numFmtId="0" fontId="3" fillId="4" borderId="42" xfId="11" applyFill="1" applyBorder="1" applyAlignment="1" applyProtection="1">
      <alignment horizontal="center" vertical="center"/>
      <protection locked="0"/>
    </xf>
    <xf numFmtId="166" fontId="3" fillId="4" borderId="16" xfId="10" applyFont="1" applyFill="1" applyBorder="1" applyAlignment="1">
      <alignment horizontal="center" vertical="center"/>
    </xf>
    <xf numFmtId="0" fontId="3" fillId="3" borderId="7" xfId="11" applyFill="1" applyBorder="1" applyAlignment="1">
      <alignment horizontal="center" vertical="center"/>
    </xf>
    <xf numFmtId="0" fontId="3" fillId="3" borderId="100" xfId="11" applyFill="1" applyBorder="1" applyAlignment="1">
      <alignment horizontal="center" vertical="center"/>
    </xf>
    <xf numFmtId="0" fontId="3" fillId="2" borderId="7" xfId="11" applyFill="1" applyBorder="1" applyAlignment="1">
      <alignment horizontal="center" vertical="center"/>
    </xf>
    <xf numFmtId="0" fontId="3" fillId="4" borderId="100" xfId="11" applyFill="1" applyBorder="1" applyAlignment="1">
      <alignment horizontal="center" vertical="center"/>
    </xf>
    <xf numFmtId="0" fontId="6" fillId="0" borderId="43" xfId="8" applyBorder="1" applyAlignment="1">
      <alignment horizontal="center" vertical="center"/>
    </xf>
    <xf numFmtId="0" fontId="6" fillId="16" borderId="43" xfId="8" applyFill="1" applyBorder="1" applyAlignment="1">
      <alignment horizontal="center" vertical="center"/>
    </xf>
    <xf numFmtId="0" fontId="6" fillId="16" borderId="80" xfId="8" applyFill="1" applyBorder="1" applyAlignment="1">
      <alignment horizontal="center" vertical="center"/>
    </xf>
    <xf numFmtId="0" fontId="3" fillId="15" borderId="7" xfId="11" applyFill="1" applyBorder="1" applyAlignment="1">
      <alignment horizontal="center" vertical="center"/>
    </xf>
    <xf numFmtId="0" fontId="3" fillId="15" borderId="1" xfId="11" applyFill="1" applyBorder="1" applyAlignment="1">
      <alignment horizontal="center" vertical="center"/>
    </xf>
    <xf numFmtId="0" fontId="3" fillId="15" borderId="100" xfId="11" applyFill="1" applyBorder="1" applyAlignment="1">
      <alignment horizontal="center" vertical="center"/>
    </xf>
    <xf numFmtId="0" fontId="3" fillId="4" borderId="16" xfId="11" applyFill="1" applyBorder="1" applyAlignment="1">
      <alignment horizontal="center" vertical="center" wrapText="1"/>
    </xf>
    <xf numFmtId="0" fontId="9" fillId="0" borderId="7" xfId="8" applyFont="1" applyBorder="1" applyAlignment="1" applyProtection="1">
      <alignment vertical="center"/>
      <protection locked="0"/>
    </xf>
    <xf numFmtId="0" fontId="9" fillId="0" borderId="16" xfId="8" applyFont="1" applyBorder="1" applyAlignment="1" applyProtection="1">
      <alignment horizontal="center" vertical="center"/>
      <protection locked="0"/>
    </xf>
    <xf numFmtId="0" fontId="6" fillId="3" borderId="7" xfId="8" applyFill="1" applyBorder="1" applyAlignment="1">
      <alignment horizontal="center" vertical="center"/>
    </xf>
    <xf numFmtId="0" fontId="6" fillId="3" borderId="100" xfId="8" applyFill="1" applyBorder="1" applyAlignment="1">
      <alignment horizontal="center" vertical="center"/>
    </xf>
    <xf numFmtId="0" fontId="6" fillId="2" borderId="21" xfId="8" applyFill="1" applyBorder="1" applyAlignment="1">
      <alignment horizontal="center" vertical="center"/>
    </xf>
    <xf numFmtId="0" fontId="9" fillId="0" borderId="7" xfId="8" applyFont="1" applyBorder="1" applyAlignment="1" applyProtection="1">
      <alignment horizontal="left" vertical="center" wrapText="1"/>
      <protection locked="0"/>
    </xf>
    <xf numFmtId="0" fontId="7" fillId="11" borderId="7" xfId="8" applyFont="1" applyFill="1" applyBorder="1" applyAlignment="1" applyProtection="1">
      <alignment horizontal="center" vertical="center"/>
      <protection locked="0"/>
    </xf>
    <xf numFmtId="0" fontId="6" fillId="2" borderId="16" xfId="8" applyFill="1" applyBorder="1" applyAlignment="1">
      <alignment horizontal="center" vertical="center"/>
    </xf>
    <xf numFmtId="169" fontId="9" fillId="0" borderId="15" xfId="8" applyNumberFormat="1" applyFont="1" applyBorder="1" applyAlignment="1" applyProtection="1">
      <alignment horizontal="center" vertical="center" wrapText="1"/>
      <protection locked="0"/>
    </xf>
    <xf numFmtId="0" fontId="12" fillId="0" borderId="16" xfId="8" applyFont="1" applyBorder="1" applyAlignment="1" applyProtection="1">
      <alignment horizontal="center" vertical="center"/>
      <protection locked="0"/>
    </xf>
    <xf numFmtId="0" fontId="10" fillId="0" borderId="16" xfId="8" applyFont="1" applyBorder="1" applyAlignment="1" applyProtection="1">
      <alignment vertical="center" wrapText="1"/>
      <protection locked="0"/>
    </xf>
    <xf numFmtId="0" fontId="10" fillId="0" borderId="100" xfId="8" applyFont="1" applyBorder="1" applyAlignment="1" applyProtection="1">
      <alignment vertical="center" wrapText="1"/>
      <protection locked="0"/>
    </xf>
    <xf numFmtId="0" fontId="7" fillId="2" borderId="7" xfId="8" applyFont="1" applyFill="1" applyBorder="1" applyAlignment="1">
      <alignment horizontal="center" vertical="center" wrapText="1"/>
    </xf>
    <xf numFmtId="0" fontId="7" fillId="0" borderId="100" xfId="8" applyFont="1" applyBorder="1" applyAlignment="1" applyProtection="1">
      <alignment horizontal="center" vertical="center" wrapText="1"/>
      <protection locked="0"/>
    </xf>
    <xf numFmtId="0" fontId="7" fillId="2" borderId="43" xfId="8" applyFont="1" applyFill="1" applyBorder="1" applyAlignment="1">
      <alignment horizontal="center" vertical="center" wrapText="1"/>
    </xf>
    <xf numFmtId="0" fontId="7" fillId="2" borderId="19" xfId="8" applyFont="1" applyFill="1" applyBorder="1" applyAlignment="1">
      <alignment horizontal="center" vertical="center" wrapText="1"/>
    </xf>
    <xf numFmtId="0" fontId="7" fillId="2" borderId="115" xfId="8" applyFont="1" applyFill="1" applyBorder="1" applyAlignment="1">
      <alignment horizontal="center" vertical="center" wrapText="1"/>
    </xf>
    <xf numFmtId="0" fontId="6" fillId="0" borderId="42" xfId="8" applyBorder="1" applyAlignment="1" applyProtection="1">
      <alignment vertical="top" wrapText="1"/>
      <protection locked="0"/>
    </xf>
    <xf numFmtId="0" fontId="6" fillId="0" borderId="20" xfId="8" applyBorder="1" applyAlignment="1" applyProtection="1">
      <alignment vertical="top" wrapText="1"/>
      <protection locked="0"/>
    </xf>
    <xf numFmtId="0" fontId="6" fillId="0" borderId="103" xfId="8" applyBorder="1" applyAlignment="1" applyProtection="1">
      <alignment vertical="top" wrapText="1"/>
      <protection locked="0"/>
    </xf>
    <xf numFmtId="0" fontId="6" fillId="2" borderId="7" xfId="8" applyFill="1" applyBorder="1" applyAlignment="1">
      <alignment horizontal="center" vertical="center"/>
    </xf>
    <xf numFmtId="0" fontId="6" fillId="2" borderId="100" xfId="8" applyFill="1" applyBorder="1" applyAlignment="1">
      <alignment horizontal="center" vertical="center"/>
    </xf>
    <xf numFmtId="0" fontId="53" fillId="0" borderId="24" xfId="8" applyFont="1" applyBorder="1" applyAlignment="1" applyProtection="1">
      <alignment vertical="center" wrapText="1"/>
      <protection locked="0"/>
    </xf>
    <xf numFmtId="0" fontId="53" fillId="0" borderId="1" xfId="8" applyFont="1" applyBorder="1" applyAlignment="1" applyProtection="1">
      <alignment vertical="center" wrapText="1"/>
      <protection locked="0"/>
    </xf>
    <xf numFmtId="0" fontId="53" fillId="0" borderId="2" xfId="8" applyFont="1" applyBorder="1" applyAlignment="1" applyProtection="1">
      <alignment vertical="center" wrapText="1"/>
      <protection locked="0"/>
    </xf>
    <xf numFmtId="0" fontId="15" fillId="0" borderId="100" xfId="8" applyFont="1" applyBorder="1" applyAlignment="1" applyProtection="1">
      <alignment horizontal="center" vertical="center" wrapText="1"/>
      <protection locked="0"/>
    </xf>
    <xf numFmtId="0" fontId="10" fillId="12" borderId="43" xfId="8" applyFont="1" applyFill="1" applyBorder="1" applyAlignment="1" applyProtection="1">
      <alignment horizontal="center" vertical="center"/>
      <protection locked="0"/>
    </xf>
    <xf numFmtId="0" fontId="10" fillId="12" borderId="115" xfId="8" applyFont="1" applyFill="1" applyBorder="1" applyAlignment="1" applyProtection="1">
      <alignment horizontal="center" vertical="center"/>
      <protection locked="0"/>
    </xf>
    <xf numFmtId="0" fontId="20" fillId="0" borderId="112" xfId="8" applyFont="1" applyBorder="1" applyAlignment="1">
      <alignment horizontal="center" vertical="center"/>
    </xf>
    <xf numFmtId="0" fontId="20" fillId="0" borderId="113" xfId="8" applyFont="1" applyBorder="1" applyAlignment="1">
      <alignment horizontal="center" vertical="center"/>
    </xf>
    <xf numFmtId="0" fontId="20" fillId="0" borderId="114" xfId="8" applyFont="1" applyBorder="1" applyAlignment="1">
      <alignment horizontal="center" vertical="center"/>
    </xf>
    <xf numFmtId="0" fontId="10" fillId="2" borderId="7" xfId="8" applyFont="1" applyFill="1" applyBorder="1" applyAlignment="1">
      <alignment horizontal="center" vertical="center"/>
    </xf>
    <xf numFmtId="0" fontId="10" fillId="2" borderId="43" xfId="8" applyFont="1" applyFill="1" applyBorder="1" applyAlignment="1">
      <alignment horizontal="center" vertical="center"/>
    </xf>
    <xf numFmtId="0" fontId="10" fillId="2" borderId="115" xfId="8" applyFont="1" applyFill="1" applyBorder="1" applyAlignment="1">
      <alignment horizontal="center" vertical="center"/>
    </xf>
    <xf numFmtId="0" fontId="19" fillId="13" borderId="42" xfId="11" applyFont="1" applyFill="1" applyBorder="1" applyAlignment="1">
      <alignment horizontal="center" vertical="center" wrapText="1"/>
    </xf>
    <xf numFmtId="0" fontId="19" fillId="13" borderId="103" xfId="11" applyFont="1" applyFill="1" applyBorder="1" applyAlignment="1">
      <alignment horizontal="center" vertical="center" wrapText="1"/>
    </xf>
    <xf numFmtId="0" fontId="10" fillId="12" borderId="7" xfId="8" applyFont="1" applyFill="1" applyBorder="1" applyAlignment="1" applyProtection="1">
      <alignment horizontal="center" vertical="center"/>
      <protection locked="0"/>
    </xf>
    <xf numFmtId="0" fontId="19" fillId="4" borderId="16" xfId="11" applyFont="1" applyFill="1" applyBorder="1" applyAlignment="1">
      <alignment horizontal="center" vertical="center" wrapText="1"/>
    </xf>
    <xf numFmtId="166" fontId="3" fillId="4" borderId="79" xfId="11" applyNumberFormat="1" applyFill="1" applyBorder="1" applyAlignment="1" applyProtection="1">
      <alignment horizontal="center" vertical="center"/>
      <protection locked="0"/>
    </xf>
    <xf numFmtId="166" fontId="3" fillId="4" borderId="80" xfId="11" applyNumberFormat="1" applyFill="1" applyBorder="1" applyAlignment="1" applyProtection="1">
      <alignment horizontal="center" vertical="center"/>
      <protection locked="0"/>
    </xf>
    <xf numFmtId="166" fontId="3" fillId="4" borderId="102" xfId="11" applyNumberFormat="1" applyFill="1" applyBorder="1" applyAlignment="1" applyProtection="1">
      <alignment horizontal="center" vertical="center"/>
      <protection locked="0"/>
    </xf>
    <xf numFmtId="166" fontId="3" fillId="4" borderId="105" xfId="11" applyNumberFormat="1" applyFill="1" applyBorder="1" applyAlignment="1" applyProtection="1">
      <alignment horizontal="center" vertical="center"/>
      <protection locked="0"/>
    </xf>
    <xf numFmtId="166" fontId="3" fillId="4" borderId="24" xfId="11" applyNumberFormat="1" applyFill="1" applyBorder="1" applyAlignment="1">
      <alignment horizontal="center" vertical="center"/>
    </xf>
    <xf numFmtId="166" fontId="3" fillId="4" borderId="2" xfId="11" applyNumberFormat="1" applyFill="1" applyBorder="1" applyAlignment="1">
      <alignment horizontal="center" vertical="center"/>
    </xf>
    <xf numFmtId="0" fontId="3" fillId="0" borderId="15" xfId="11" applyBorder="1" applyAlignment="1" applyProtection="1">
      <alignment horizontal="center" vertical="center"/>
      <protection locked="0"/>
    </xf>
    <xf numFmtId="1" fontId="3" fillId="0" borderId="15" xfId="11" applyNumberFormat="1" applyBorder="1" applyAlignment="1" applyProtection="1">
      <alignment horizontal="center" vertical="center"/>
      <protection locked="0"/>
    </xf>
    <xf numFmtId="166" fontId="3" fillId="0" borderId="15" xfId="10" applyFont="1" applyFill="1" applyBorder="1" applyAlignment="1" applyProtection="1">
      <alignment horizontal="center" vertical="center"/>
      <protection locked="0"/>
    </xf>
    <xf numFmtId="0" fontId="10" fillId="2" borderId="24" xfId="8" applyFont="1" applyFill="1" applyBorder="1" applyAlignment="1">
      <alignment horizontal="center" vertical="center" wrapText="1"/>
    </xf>
    <xf numFmtId="0" fontId="10" fillId="2" borderId="1" xfId="8" applyFont="1" applyFill="1" applyBorder="1" applyAlignment="1">
      <alignment horizontal="center" vertical="center" wrapText="1"/>
    </xf>
    <xf numFmtId="0" fontId="10" fillId="2" borderId="2" xfId="8" applyFont="1" applyFill="1" applyBorder="1" applyAlignment="1">
      <alignment horizontal="center" vertical="center" wrapText="1"/>
    </xf>
    <xf numFmtId="0" fontId="10" fillId="2" borderId="79" xfId="8" applyFont="1" applyFill="1" applyBorder="1" applyAlignment="1">
      <alignment horizontal="center" vertical="center" wrapText="1"/>
    </xf>
    <xf numFmtId="0" fontId="10" fillId="2" borderId="41" xfId="8" applyFont="1" applyFill="1" applyBorder="1" applyAlignment="1">
      <alignment horizontal="center" vertical="center" wrapText="1"/>
    </xf>
    <xf numFmtId="0" fontId="10" fillId="2" borderId="80" xfId="8" applyFont="1" applyFill="1" applyBorder="1" applyAlignment="1">
      <alignment horizontal="center" vertical="center" wrapText="1"/>
    </xf>
    <xf numFmtId="0" fontId="10" fillId="2" borderId="102" xfId="8" applyFont="1" applyFill="1" applyBorder="1" applyAlignment="1">
      <alignment horizontal="center" vertical="center" wrapText="1"/>
    </xf>
    <xf numFmtId="0" fontId="10" fillId="2" borderId="109" xfId="8" applyFont="1" applyFill="1" applyBorder="1" applyAlignment="1">
      <alignment horizontal="center" vertical="center" wrapText="1"/>
    </xf>
    <xf numFmtId="0" fontId="10" fillId="2" borderId="105" xfId="8" applyFont="1" applyFill="1" applyBorder="1" applyAlignment="1">
      <alignment horizontal="center" vertical="center" wrapText="1"/>
    </xf>
    <xf numFmtId="0" fontId="10" fillId="12" borderId="24" xfId="8" applyFont="1" applyFill="1" applyBorder="1" applyAlignment="1" applyProtection="1">
      <alignment horizontal="center" vertical="center" wrapText="1"/>
      <protection locked="0"/>
    </xf>
    <xf numFmtId="0" fontId="10" fillId="12" borderId="1" xfId="8" applyFont="1" applyFill="1" applyBorder="1" applyAlignment="1" applyProtection="1">
      <alignment horizontal="center" vertical="center" wrapText="1"/>
      <protection locked="0"/>
    </xf>
    <xf numFmtId="0" fontId="10" fillId="12" borderId="2" xfId="8" applyFont="1" applyFill="1" applyBorder="1" applyAlignment="1" applyProtection="1">
      <alignment horizontal="center" vertical="center" wrapText="1"/>
      <protection locked="0"/>
    </xf>
    <xf numFmtId="0" fontId="14" fillId="2" borderId="24" xfId="8" applyFont="1" applyFill="1" applyBorder="1" applyAlignment="1">
      <alignment horizontal="center" vertical="center" wrapText="1"/>
    </xf>
    <xf numFmtId="0" fontId="14" fillId="2" borderId="2" xfId="8" applyFont="1" applyFill="1" applyBorder="1" applyAlignment="1">
      <alignment horizontal="center" vertical="center" wrapText="1"/>
    </xf>
    <xf numFmtId="0" fontId="7" fillId="0" borderId="24" xfId="12" applyFont="1" applyBorder="1" applyAlignment="1" applyProtection="1">
      <alignment horizontal="center" vertical="top" wrapText="1"/>
      <protection locked="0"/>
    </xf>
    <xf numFmtId="0" fontId="7" fillId="0" borderId="1" xfId="12" applyFont="1" applyBorder="1" applyAlignment="1" applyProtection="1">
      <alignment horizontal="center" vertical="top" wrapText="1"/>
      <protection locked="0"/>
    </xf>
    <xf numFmtId="0" fontId="7" fillId="0" borderId="2" xfId="12" applyFont="1" applyBorder="1" applyAlignment="1" applyProtection="1">
      <alignment horizontal="center" vertical="top" wrapText="1"/>
      <protection locked="0"/>
    </xf>
    <xf numFmtId="0" fontId="10" fillId="12" borderId="79" xfId="8" applyFont="1" applyFill="1" applyBorder="1" applyAlignment="1" applyProtection="1">
      <alignment horizontal="center" vertical="center" wrapText="1"/>
      <protection locked="0"/>
    </xf>
    <xf numFmtId="0" fontId="10" fillId="12" borderId="41" xfId="8" applyFont="1" applyFill="1" applyBorder="1" applyAlignment="1" applyProtection="1">
      <alignment horizontal="center" vertical="center" wrapText="1"/>
      <protection locked="0"/>
    </xf>
    <xf numFmtId="0" fontId="10" fillId="12" borderId="80" xfId="8" applyFont="1" applyFill="1" applyBorder="1" applyAlignment="1" applyProtection="1">
      <alignment horizontal="center" vertical="center" wrapText="1"/>
      <protection locked="0"/>
    </xf>
    <xf numFmtId="0" fontId="10" fillId="12" borderId="102" xfId="8" applyFont="1" applyFill="1" applyBorder="1" applyAlignment="1" applyProtection="1">
      <alignment horizontal="center" vertical="center" wrapText="1"/>
      <protection locked="0"/>
    </xf>
    <xf numFmtId="0" fontId="10" fillId="12" borderId="109" xfId="8" applyFont="1" applyFill="1" applyBorder="1" applyAlignment="1" applyProtection="1">
      <alignment horizontal="center" vertical="center" wrapText="1"/>
      <protection locked="0"/>
    </xf>
    <xf numFmtId="0" fontId="10" fillId="12" borderId="105" xfId="8" applyFont="1" applyFill="1" applyBorder="1" applyAlignment="1" applyProtection="1">
      <alignment horizontal="center" vertical="center" wrapText="1"/>
      <protection locked="0"/>
    </xf>
    <xf numFmtId="0" fontId="10" fillId="0" borderId="24" xfId="8" applyFont="1" applyBorder="1" applyAlignment="1" applyProtection="1">
      <alignment horizontal="left" vertical="center" wrapText="1"/>
      <protection locked="0"/>
    </xf>
    <xf numFmtId="0" fontId="10" fillId="0" borderId="1" xfId="8" applyFont="1" applyBorder="1" applyAlignment="1" applyProtection="1">
      <alignment horizontal="left" vertical="center" wrapText="1"/>
      <protection locked="0"/>
    </xf>
    <xf numFmtId="0" fontId="10" fillId="0" borderId="2" xfId="8" applyFont="1" applyBorder="1" applyAlignment="1" applyProtection="1">
      <alignment horizontal="left" vertical="center" wrapText="1"/>
      <protection locked="0"/>
    </xf>
    <xf numFmtId="0" fontId="15" fillId="0" borderId="79" xfId="8" applyFont="1" applyBorder="1" applyAlignment="1" applyProtection="1">
      <alignment vertical="top" wrapText="1"/>
      <protection locked="0"/>
    </xf>
    <xf numFmtId="0" fontId="40" fillId="0" borderId="41" xfId="0" applyFont="1" applyBorder="1" applyAlignment="1">
      <alignment vertical="top" wrapText="1"/>
    </xf>
    <xf numFmtId="0" fontId="40" fillId="0" borderId="80" xfId="0" applyFont="1" applyBorder="1" applyAlignment="1">
      <alignment vertical="top" wrapText="1"/>
    </xf>
    <xf numFmtId="0" fontId="40" fillId="0" borderId="101" xfId="0" applyFont="1" applyBorder="1" applyAlignment="1">
      <alignment vertical="top" wrapText="1"/>
    </xf>
    <xf numFmtId="0" fontId="40" fillId="0" borderId="0" xfId="0" applyFont="1" applyAlignment="1">
      <alignment vertical="top" wrapText="1"/>
    </xf>
    <xf numFmtId="0" fontId="40" fillId="0" borderId="104" xfId="0" applyFont="1" applyBorder="1" applyAlignment="1">
      <alignment vertical="top" wrapText="1"/>
    </xf>
    <xf numFmtId="0" fontId="40" fillId="0" borderId="102" xfId="0" applyFont="1" applyBorder="1" applyAlignment="1">
      <alignment vertical="top" wrapText="1"/>
    </xf>
    <xf numFmtId="0" fontId="40" fillId="0" borderId="109" xfId="0" applyFont="1" applyBorder="1" applyAlignment="1">
      <alignment vertical="top" wrapText="1"/>
    </xf>
    <xf numFmtId="0" fontId="40" fillId="0" borderId="105" xfId="0" applyFont="1" applyBorder="1" applyAlignment="1">
      <alignment vertical="top" wrapText="1"/>
    </xf>
    <xf numFmtId="166" fontId="3" fillId="4" borderId="15" xfId="11" applyNumberFormat="1" applyFill="1" applyBorder="1" applyAlignment="1">
      <alignment vertical="center"/>
    </xf>
    <xf numFmtId="0" fontId="3" fillId="4" borderId="15" xfId="11" applyFill="1" applyBorder="1" applyAlignment="1">
      <alignment vertical="center"/>
    </xf>
    <xf numFmtId="0" fontId="3" fillId="2" borderId="15" xfId="11" applyFill="1" applyBorder="1" applyAlignment="1">
      <alignment horizontal="center" vertical="center"/>
    </xf>
    <xf numFmtId="166" fontId="3" fillId="4" borderId="24" xfId="11" applyNumberFormat="1" applyFill="1" applyBorder="1" applyAlignment="1">
      <alignment vertical="center"/>
    </xf>
    <xf numFmtId="166" fontId="3" fillId="4" borderId="2" xfId="11" applyNumberFormat="1" applyFill="1" applyBorder="1" applyAlignment="1">
      <alignment vertical="center"/>
    </xf>
    <xf numFmtId="165" fontId="3" fillId="4" borderId="24" xfId="11" applyNumberFormat="1" applyFill="1" applyBorder="1" applyAlignment="1">
      <alignment vertical="center"/>
    </xf>
    <xf numFmtId="0" fontId="16" fillId="0" borderId="24" xfId="8" applyFont="1" applyBorder="1" applyAlignment="1" applyProtection="1">
      <alignment horizontal="center" vertical="center" wrapText="1"/>
      <protection locked="0"/>
    </xf>
    <xf numFmtId="0" fontId="0" fillId="0" borderId="1" xfId="0" applyBorder="1" applyAlignment="1">
      <alignment horizontal="center" vertical="center"/>
    </xf>
    <xf numFmtId="0" fontId="0" fillId="0" borderId="2" xfId="0" applyBorder="1" applyAlignment="1">
      <alignment horizontal="center" vertical="center"/>
    </xf>
    <xf numFmtId="0" fontId="3" fillId="16" borderId="1" xfId="11" applyFill="1" applyBorder="1" applyAlignment="1">
      <alignment horizontal="center" vertical="center"/>
    </xf>
    <xf numFmtId="0" fontId="3" fillId="16" borderId="2" xfId="11" applyFill="1" applyBorder="1" applyAlignment="1">
      <alignment horizontal="center" vertical="center"/>
    </xf>
    <xf numFmtId="166" fontId="3" fillId="16" borderId="24" xfId="11" applyNumberFormat="1" applyFill="1" applyBorder="1" applyAlignment="1">
      <alignment horizontal="center" vertical="center"/>
    </xf>
    <xf numFmtId="166" fontId="3" fillId="16" borderId="2" xfId="11" applyNumberFormat="1" applyFill="1" applyBorder="1" applyAlignment="1">
      <alignment horizontal="center" vertical="center"/>
    </xf>
    <xf numFmtId="0" fontId="3" fillId="16" borderId="24" xfId="11" applyFill="1" applyBorder="1" applyAlignment="1">
      <alignment horizontal="center" vertical="center"/>
    </xf>
    <xf numFmtId="0" fontId="38" fillId="0" borderId="24" xfId="8" applyFont="1" applyBorder="1" applyAlignment="1" applyProtection="1">
      <alignment horizontal="center" vertical="center"/>
      <protection locked="0"/>
    </xf>
    <xf numFmtId="0" fontId="38" fillId="0" borderId="2" xfId="8" applyFont="1" applyBorder="1" applyAlignment="1" applyProtection="1">
      <alignment horizontal="center" vertical="center"/>
      <protection locked="0"/>
    </xf>
    <xf numFmtId="0" fontId="9" fillId="0" borderId="101" xfId="8" applyFont="1" applyBorder="1" applyAlignment="1" applyProtection="1">
      <alignment horizontal="left" vertical="center" wrapText="1"/>
      <protection locked="0"/>
    </xf>
    <xf numFmtId="0" fontId="9" fillId="0" borderId="0" xfId="8" applyFont="1" applyAlignment="1" applyProtection="1">
      <alignment horizontal="left" vertical="center" wrapText="1"/>
      <protection locked="0"/>
    </xf>
    <xf numFmtId="16" fontId="9" fillId="0" borderId="24" xfId="8" applyNumberFormat="1" applyFont="1" applyBorder="1" applyAlignment="1" applyProtection="1">
      <alignment horizontal="center" vertical="center"/>
      <protection locked="0"/>
    </xf>
    <xf numFmtId="16" fontId="9" fillId="0" borderId="2" xfId="8" applyNumberFormat="1" applyFont="1" applyBorder="1" applyAlignment="1" applyProtection="1">
      <alignment horizontal="center" vertical="center"/>
      <protection locked="0"/>
    </xf>
    <xf numFmtId="0" fontId="53" fillId="0" borderId="24" xfId="0" applyFont="1" applyBorder="1" applyAlignment="1">
      <alignment horizontal="left" vertical="top" wrapText="1"/>
    </xf>
    <xf numFmtId="0" fontId="53" fillId="0" borderId="1" xfId="0" applyFont="1" applyBorder="1" applyAlignment="1">
      <alignment horizontal="left" vertical="top" wrapText="1"/>
    </xf>
    <xf numFmtId="0" fontId="53" fillId="0" borderId="2" xfId="0" applyFont="1" applyBorder="1" applyAlignment="1">
      <alignment horizontal="left" vertical="top" wrapText="1"/>
    </xf>
    <xf numFmtId="1" fontId="9" fillId="0" borderId="15" xfId="8" applyNumberFormat="1" applyFont="1" applyBorder="1" applyAlignment="1" applyProtection="1">
      <alignment horizontal="center" vertical="center"/>
      <protection locked="0"/>
    </xf>
    <xf numFmtId="0" fontId="6" fillId="0" borderId="101" xfId="8" applyBorder="1" applyAlignment="1" applyProtection="1">
      <alignment horizontal="center" vertical="center"/>
      <protection locked="0"/>
    </xf>
    <xf numFmtId="0" fontId="6" fillId="0" borderId="0" xfId="8" applyAlignment="1" applyProtection="1">
      <alignment horizontal="center" vertical="center"/>
      <protection locked="0"/>
    </xf>
    <xf numFmtId="0" fontId="3" fillId="2" borderId="15" xfId="11" applyFill="1" applyBorder="1" applyAlignment="1" applyProtection="1">
      <alignment horizontal="center" vertical="center"/>
      <protection locked="0"/>
    </xf>
    <xf numFmtId="0" fontId="5" fillId="4" borderId="15" xfId="7" applyFill="1" applyBorder="1" applyAlignment="1" applyProtection="1">
      <alignment horizontal="center" vertical="center"/>
      <protection locked="0"/>
    </xf>
    <xf numFmtId="0" fontId="5" fillId="0" borderId="24" xfId="7" applyBorder="1" applyAlignment="1" applyProtection="1">
      <alignment horizontal="center" vertical="center"/>
      <protection locked="0"/>
    </xf>
    <xf numFmtId="0" fontId="5" fillId="0" borderId="79" xfId="7" applyBorder="1" applyAlignment="1" applyProtection="1">
      <alignment horizontal="center" vertical="center"/>
      <protection locked="0"/>
    </xf>
    <xf numFmtId="0" fontId="9" fillId="0" borderId="1" xfId="8" applyFont="1" applyBorder="1" applyAlignment="1" applyProtection="1">
      <alignment horizontal="center" vertical="center" wrapText="1"/>
      <protection locked="0"/>
    </xf>
    <xf numFmtId="0" fontId="9" fillId="0" borderId="79" xfId="8" applyFont="1" applyBorder="1" applyAlignment="1" applyProtection="1">
      <alignment horizontal="justify" vertical="distributed" wrapText="1"/>
      <protection locked="0"/>
    </xf>
    <xf numFmtId="0" fontId="6" fillId="0" borderId="41" xfId="8" applyBorder="1" applyAlignment="1" applyProtection="1">
      <alignment horizontal="justify" vertical="distributed" wrapText="1"/>
      <protection locked="0"/>
    </xf>
    <xf numFmtId="0" fontId="6" fillId="0" borderId="80" xfId="8" applyBorder="1" applyAlignment="1" applyProtection="1">
      <alignment horizontal="justify" vertical="distributed" wrapText="1"/>
      <protection locked="0"/>
    </xf>
    <xf numFmtId="0" fontId="6" fillId="0" borderId="101" xfId="8" applyBorder="1" applyAlignment="1" applyProtection="1">
      <alignment horizontal="justify" vertical="distributed" wrapText="1"/>
      <protection locked="0"/>
    </xf>
    <xf numFmtId="0" fontId="6" fillId="0" borderId="0" xfId="8" applyAlignment="1" applyProtection="1">
      <alignment horizontal="justify" vertical="distributed" wrapText="1"/>
      <protection locked="0"/>
    </xf>
    <xf numFmtId="0" fontId="6" fillId="0" borderId="104" xfId="8" applyBorder="1" applyAlignment="1" applyProtection="1">
      <alignment horizontal="justify" vertical="distributed" wrapText="1"/>
      <protection locked="0"/>
    </xf>
    <xf numFmtId="0" fontId="6" fillId="0" borderId="102" xfId="8" applyBorder="1" applyAlignment="1" applyProtection="1">
      <alignment horizontal="justify" vertical="distributed" wrapText="1"/>
      <protection locked="0"/>
    </xf>
    <xf numFmtId="0" fontId="6" fillId="0" borderId="109" xfId="8" applyBorder="1" applyAlignment="1" applyProtection="1">
      <alignment horizontal="justify" vertical="distributed" wrapText="1"/>
      <protection locked="0"/>
    </xf>
    <xf numFmtId="0" fontId="6" fillId="0" borderId="105" xfId="8" applyBorder="1" applyAlignment="1" applyProtection="1">
      <alignment horizontal="justify" vertical="distributed" wrapText="1"/>
      <protection locked="0"/>
    </xf>
    <xf numFmtId="14" fontId="9" fillId="0" borderId="24" xfId="8" applyNumberFormat="1" applyFont="1" applyBorder="1" applyAlignment="1" applyProtection="1">
      <alignment horizontal="center" vertical="center"/>
      <protection locked="0"/>
    </xf>
    <xf numFmtId="0" fontId="6" fillId="0" borderId="15" xfId="8" applyBorder="1" applyAlignment="1">
      <alignment horizontal="center" vertical="center"/>
    </xf>
    <xf numFmtId="0" fontId="6" fillId="0" borderId="1" xfId="8" applyBorder="1" applyAlignment="1" applyProtection="1">
      <alignment horizontal="center" vertical="center"/>
      <protection locked="0"/>
    </xf>
    <xf numFmtId="0" fontId="6" fillId="0" borderId="2" xfId="8" applyBorder="1" applyAlignment="1" applyProtection="1">
      <alignment horizontal="center" vertical="center"/>
      <protection locked="0"/>
    </xf>
    <xf numFmtId="0" fontId="9" fillId="0" borderId="24" xfId="8" applyFont="1" applyBorder="1" applyAlignment="1" applyProtection="1">
      <alignment horizontal="left" vertical="center"/>
      <protection locked="0"/>
    </xf>
    <xf numFmtId="0" fontId="9" fillId="0" borderId="2" xfId="8" applyFont="1" applyBorder="1" applyAlignment="1" applyProtection="1">
      <alignment horizontal="left" vertical="center"/>
      <protection locked="0"/>
    </xf>
    <xf numFmtId="0" fontId="10" fillId="0" borderId="0" xfId="8" applyFont="1" applyAlignment="1" applyProtection="1">
      <alignment vertical="center" wrapText="1"/>
      <protection locked="0"/>
    </xf>
    <xf numFmtId="169" fontId="9" fillId="16" borderId="24" xfId="8" applyNumberFormat="1" applyFont="1" applyFill="1" applyBorder="1" applyAlignment="1" applyProtection="1">
      <alignment horizontal="center" vertical="center"/>
      <protection locked="0"/>
    </xf>
    <xf numFmtId="169" fontId="9" fillId="16" borderId="2" xfId="8" applyNumberFormat="1" applyFont="1" applyFill="1" applyBorder="1" applyAlignment="1" applyProtection="1">
      <alignment horizontal="center" vertical="center"/>
      <protection locked="0"/>
    </xf>
    <xf numFmtId="0" fontId="9" fillId="16" borderId="24" xfId="8" applyFont="1" applyFill="1" applyBorder="1" applyAlignment="1" applyProtection="1">
      <alignment horizontal="center" vertical="center"/>
      <protection locked="0"/>
    </xf>
    <xf numFmtId="0" fontId="9" fillId="16" borderId="2" xfId="8" applyFont="1" applyFill="1" applyBorder="1" applyAlignment="1" applyProtection="1">
      <alignment horizontal="center" vertical="center"/>
      <protection locked="0"/>
    </xf>
    <xf numFmtId="49" fontId="9" fillId="0" borderId="24" xfId="10" applyNumberFormat="1" applyFont="1" applyBorder="1" applyAlignment="1" applyProtection="1">
      <alignment horizontal="center" vertical="center"/>
      <protection locked="0"/>
    </xf>
    <xf numFmtId="49" fontId="9" fillId="0" borderId="2" xfId="10" applyNumberFormat="1" applyFont="1" applyBorder="1" applyAlignment="1" applyProtection="1">
      <alignment horizontal="center" vertical="center"/>
      <protection locked="0"/>
    </xf>
    <xf numFmtId="3" fontId="9" fillId="16" borderId="24" xfId="8" applyNumberFormat="1" applyFont="1" applyFill="1" applyBorder="1" applyAlignment="1" applyProtection="1">
      <alignment horizontal="center" vertical="center"/>
      <protection locked="0"/>
    </xf>
    <xf numFmtId="3" fontId="9" fillId="16" borderId="2" xfId="8" applyNumberFormat="1" applyFont="1" applyFill="1" applyBorder="1" applyAlignment="1" applyProtection="1">
      <alignment horizontal="center" vertical="center"/>
      <protection locked="0"/>
    </xf>
    <xf numFmtId="0" fontId="9" fillId="0" borderId="41" xfId="8" applyFont="1" applyBorder="1" applyAlignment="1" applyProtection="1">
      <alignment horizontal="justify" vertical="distributed" wrapText="1"/>
      <protection locked="0"/>
    </xf>
    <xf numFmtId="0" fontId="9" fillId="0" borderId="80" xfId="8" applyFont="1" applyBorder="1" applyAlignment="1" applyProtection="1">
      <alignment horizontal="justify" vertical="distributed" wrapText="1"/>
      <protection locked="0"/>
    </xf>
    <xf numFmtId="0" fontId="9" fillId="0" borderId="101" xfId="8" applyFont="1" applyBorder="1" applyAlignment="1" applyProtection="1">
      <alignment horizontal="justify" vertical="distributed" wrapText="1"/>
      <protection locked="0"/>
    </xf>
    <xf numFmtId="0" fontId="9" fillId="0" borderId="0" xfId="8" applyFont="1" applyAlignment="1" applyProtection="1">
      <alignment horizontal="justify" vertical="distributed" wrapText="1"/>
      <protection locked="0"/>
    </xf>
    <xf numFmtId="0" fontId="9" fillId="0" borderId="104" xfId="8" applyFont="1" applyBorder="1" applyAlignment="1" applyProtection="1">
      <alignment horizontal="justify" vertical="distributed" wrapText="1"/>
      <protection locked="0"/>
    </xf>
    <xf numFmtId="0" fontId="10" fillId="0" borderId="79" xfId="8" applyFont="1" applyBorder="1" applyAlignment="1" applyProtection="1">
      <alignment vertical="center" wrapText="1"/>
      <protection locked="0"/>
    </xf>
    <xf numFmtId="0" fontId="10" fillId="0" borderId="41" xfId="8" applyFont="1" applyBorder="1" applyAlignment="1" applyProtection="1">
      <alignment vertical="center" wrapText="1"/>
      <protection locked="0"/>
    </xf>
    <xf numFmtId="0" fontId="10" fillId="0" borderId="80" xfId="8" applyFont="1" applyBorder="1" applyAlignment="1" applyProtection="1">
      <alignment vertical="center" wrapText="1"/>
      <protection locked="0"/>
    </xf>
    <xf numFmtId="0" fontId="6" fillId="2" borderId="24" xfId="8" applyFill="1" applyBorder="1" applyAlignment="1">
      <alignment horizontal="center" vertical="center" wrapText="1"/>
    </xf>
    <xf numFmtId="0" fontId="6" fillId="2" borderId="2" xfId="8" applyFill="1" applyBorder="1" applyAlignment="1">
      <alignment horizontal="center" vertical="center" wrapText="1"/>
    </xf>
    <xf numFmtId="0" fontId="9" fillId="0" borderId="12" xfId="8" applyFont="1" applyBorder="1" applyAlignment="1">
      <alignment horizontal="center" vertical="center"/>
    </xf>
    <xf numFmtId="0" fontId="9" fillId="2" borderId="24" xfId="8" applyFont="1" applyFill="1" applyBorder="1" applyAlignment="1">
      <alignment horizontal="center" vertical="center"/>
    </xf>
    <xf numFmtId="0" fontId="9" fillId="2" borderId="1" xfId="8" applyFont="1" applyFill="1" applyBorder="1" applyAlignment="1">
      <alignment horizontal="center" vertical="center"/>
    </xf>
    <xf numFmtId="0" fontId="9" fillId="2" borderId="2" xfId="8" applyFont="1" applyFill="1" applyBorder="1" applyAlignment="1">
      <alignment horizontal="center" vertical="center"/>
    </xf>
    <xf numFmtId="0" fontId="9" fillId="0" borderId="24" xfId="8" applyFont="1" applyBorder="1" applyAlignment="1">
      <alignment horizontal="center" vertical="center" wrapText="1"/>
    </xf>
    <xf numFmtId="0" fontId="9" fillId="0" borderId="1" xfId="8" applyFont="1" applyBorder="1" applyAlignment="1">
      <alignment horizontal="center" vertical="center" wrapText="1"/>
    </xf>
    <xf numFmtId="0" fontId="9" fillId="0" borderId="2" xfId="8" applyFont="1" applyBorder="1" applyAlignment="1">
      <alignment horizontal="center" vertical="center" wrapText="1"/>
    </xf>
    <xf numFmtId="0" fontId="14" fillId="13" borderId="24" xfId="8" applyFont="1" applyFill="1" applyBorder="1" applyAlignment="1">
      <alignment horizontal="center" vertical="center" wrapText="1"/>
    </xf>
    <xf numFmtId="0" fontId="9" fillId="13" borderId="1" xfId="8" applyFont="1" applyFill="1" applyBorder="1" applyAlignment="1">
      <alignment horizontal="center" vertical="center" wrapText="1"/>
    </xf>
    <xf numFmtId="0" fontId="9" fillId="13" borderId="100" xfId="8" applyFont="1" applyFill="1" applyBorder="1" applyAlignment="1">
      <alignment horizontal="center" vertical="center" wrapText="1"/>
    </xf>
    <xf numFmtId="0" fontId="9" fillId="2" borderId="79" xfId="8" applyFont="1" applyFill="1" applyBorder="1" applyAlignment="1">
      <alignment horizontal="center" vertical="center"/>
    </xf>
    <xf numFmtId="0" fontId="9" fillId="2" borderId="41" xfId="8" applyFont="1" applyFill="1" applyBorder="1" applyAlignment="1">
      <alignment horizontal="center" vertical="center"/>
    </xf>
    <xf numFmtId="0" fontId="9" fillId="2" borderId="80" xfId="8" applyFont="1" applyFill="1" applyBorder="1" applyAlignment="1">
      <alignment horizontal="center" vertical="center"/>
    </xf>
    <xf numFmtId="0" fontId="9" fillId="2" borderId="102" xfId="8" applyFont="1" applyFill="1" applyBorder="1" applyAlignment="1">
      <alignment horizontal="center" vertical="center"/>
    </xf>
    <xf numFmtId="0" fontId="9" fillId="2" borderId="109" xfId="8" applyFont="1" applyFill="1" applyBorder="1" applyAlignment="1">
      <alignment horizontal="center" vertical="center"/>
    </xf>
    <xf numFmtId="0" fontId="9" fillId="2" borderId="105" xfId="8" applyFont="1" applyFill="1" applyBorder="1" applyAlignment="1">
      <alignment horizontal="center" vertical="center"/>
    </xf>
    <xf numFmtId="0" fontId="14" fillId="13" borderId="79" xfId="8" applyFont="1" applyFill="1" applyBorder="1" applyAlignment="1">
      <alignment horizontal="center" vertical="center" wrapText="1"/>
    </xf>
    <xf numFmtId="0" fontId="14" fillId="13" borderId="41" xfId="8" applyFont="1" applyFill="1" applyBorder="1" applyAlignment="1">
      <alignment horizontal="center" vertical="center" wrapText="1"/>
    </xf>
    <xf numFmtId="0" fontId="46" fillId="13" borderId="41" xfId="11" applyFont="1" applyFill="1" applyBorder="1" applyAlignment="1">
      <alignment horizontal="center" vertical="center" wrapText="1"/>
    </xf>
    <xf numFmtId="0" fontId="46" fillId="13" borderId="80" xfId="11" applyFont="1" applyFill="1" applyBorder="1" applyAlignment="1">
      <alignment horizontal="center" vertical="center" wrapText="1"/>
    </xf>
    <xf numFmtId="0" fontId="46" fillId="13" borderId="102" xfId="11" applyFont="1" applyFill="1" applyBorder="1" applyAlignment="1">
      <alignment horizontal="center" vertical="center" wrapText="1"/>
    </xf>
    <xf numFmtId="0" fontId="46" fillId="13" borderId="109" xfId="11" applyFont="1" applyFill="1" applyBorder="1" applyAlignment="1">
      <alignment horizontal="center" vertical="center" wrapText="1"/>
    </xf>
    <xf numFmtId="0" fontId="46" fillId="13" borderId="105" xfId="11" applyFont="1" applyFill="1" applyBorder="1" applyAlignment="1">
      <alignment horizontal="center" vertical="center" wrapText="1"/>
    </xf>
    <xf numFmtId="0" fontId="9" fillId="12" borderId="24" xfId="8" applyFont="1" applyFill="1" applyBorder="1" applyAlignment="1" applyProtection="1">
      <alignment horizontal="center" vertical="center"/>
      <protection locked="0"/>
    </xf>
    <xf numFmtId="0" fontId="9" fillId="12" borderId="1" xfId="8" applyFont="1" applyFill="1" applyBorder="1" applyAlignment="1" applyProtection="1">
      <alignment horizontal="center" vertical="center"/>
      <protection locked="0"/>
    </xf>
    <xf numFmtId="0" fontId="9" fillId="12" borderId="2" xfId="8" applyFont="1" applyFill="1" applyBorder="1" applyAlignment="1" applyProtection="1">
      <alignment horizontal="center" vertical="center"/>
      <protection locked="0"/>
    </xf>
    <xf numFmtId="0" fontId="9" fillId="0" borderId="1" xfId="8" applyFont="1" applyBorder="1" applyAlignment="1">
      <alignment horizontal="center" vertical="center"/>
    </xf>
    <xf numFmtId="0" fontId="9" fillId="0" borderId="2" xfId="8" applyFont="1" applyBorder="1" applyAlignment="1">
      <alignment horizontal="center" vertical="center"/>
    </xf>
    <xf numFmtId="0" fontId="46" fillId="4" borderId="24" xfId="11" applyFont="1" applyFill="1" applyBorder="1" applyAlignment="1">
      <alignment horizontal="center" vertical="center" wrapText="1"/>
    </xf>
    <xf numFmtId="0" fontId="46" fillId="4" borderId="2" xfId="11" applyFont="1" applyFill="1" applyBorder="1" applyAlignment="1">
      <alignment horizontal="center" vertical="center" wrapText="1"/>
    </xf>
    <xf numFmtId="0" fontId="46" fillId="4" borderId="15" xfId="11" applyFont="1" applyFill="1" applyBorder="1" applyAlignment="1">
      <alignment horizontal="center" vertical="center" wrapText="1"/>
    </xf>
    <xf numFmtId="0" fontId="9" fillId="12" borderId="79" xfId="8" applyFont="1" applyFill="1" applyBorder="1" applyAlignment="1" applyProtection="1">
      <alignment horizontal="center" vertical="center"/>
      <protection locked="0"/>
    </xf>
    <xf numFmtId="0" fontId="9" fillId="12" borderId="41" xfId="8" applyFont="1" applyFill="1" applyBorder="1" applyAlignment="1" applyProtection="1">
      <alignment horizontal="center" vertical="center"/>
      <protection locked="0"/>
    </xf>
    <xf numFmtId="0" fontId="9" fillId="12" borderId="80" xfId="8" applyFont="1" applyFill="1" applyBorder="1" applyAlignment="1" applyProtection="1">
      <alignment horizontal="center" vertical="center"/>
      <protection locked="0"/>
    </xf>
    <xf numFmtId="0" fontId="9" fillId="12" borderId="102" xfId="8" applyFont="1" applyFill="1" applyBorder="1" applyAlignment="1" applyProtection="1">
      <alignment horizontal="center" vertical="center"/>
      <protection locked="0"/>
    </xf>
    <xf numFmtId="0" fontId="9" fillId="12" borderId="109" xfId="8" applyFont="1" applyFill="1" applyBorder="1" applyAlignment="1" applyProtection="1">
      <alignment horizontal="center" vertical="center"/>
      <protection locked="0"/>
    </xf>
    <xf numFmtId="0" fontId="9" fillId="12" borderId="105" xfId="8" applyFont="1" applyFill="1" applyBorder="1" applyAlignment="1" applyProtection="1">
      <alignment horizontal="center" vertical="center"/>
      <protection locked="0"/>
    </xf>
    <xf numFmtId="0" fontId="9" fillId="0" borderId="41" xfId="8" applyFont="1" applyBorder="1" applyAlignment="1" applyProtection="1">
      <alignment horizontal="center" vertical="center" wrapText="1"/>
      <protection locked="0"/>
    </xf>
    <xf numFmtId="0" fontId="9" fillId="0" borderId="80" xfId="8" applyFont="1" applyBorder="1" applyAlignment="1" applyProtection="1">
      <alignment horizontal="center" vertical="center" wrapText="1"/>
      <protection locked="0"/>
    </xf>
    <xf numFmtId="0" fontId="9" fillId="0" borderId="109" xfId="8" applyFont="1" applyBorder="1" applyAlignment="1" applyProtection="1">
      <alignment horizontal="center" vertical="center" wrapText="1"/>
      <protection locked="0"/>
    </xf>
    <xf numFmtId="0" fontId="9" fillId="0" borderId="105" xfId="8" applyFont="1" applyBorder="1" applyAlignment="1" applyProtection="1">
      <alignment horizontal="center" vertical="center" wrapText="1"/>
      <protection locked="0"/>
    </xf>
    <xf numFmtId="0" fontId="36" fillId="4" borderId="15" xfId="11" applyFont="1" applyFill="1" applyBorder="1" applyAlignment="1">
      <alignment horizontal="center" vertical="center" wrapText="1"/>
    </xf>
    <xf numFmtId="0" fontId="14" fillId="0" borderId="1" xfId="8" applyFont="1" applyBorder="1" applyAlignment="1" applyProtection="1">
      <alignment horizontal="center" vertical="center" wrapText="1"/>
      <protection locked="0"/>
    </xf>
    <xf numFmtId="0" fontId="14" fillId="0" borderId="2" xfId="8" applyFont="1" applyBorder="1" applyAlignment="1" applyProtection="1">
      <alignment horizontal="center" vertical="center" wrapText="1"/>
      <protection locked="0"/>
    </xf>
    <xf numFmtId="0" fontId="14" fillId="2" borderId="79" xfId="8" applyFont="1" applyFill="1" applyBorder="1" applyAlignment="1">
      <alignment horizontal="center" vertical="center" wrapText="1"/>
    </xf>
    <xf numFmtId="0" fontId="14" fillId="2" borderId="80" xfId="8" applyFont="1" applyFill="1" applyBorder="1" applyAlignment="1">
      <alignment horizontal="center" vertical="center" wrapText="1"/>
    </xf>
    <xf numFmtId="0" fontId="14" fillId="2" borderId="101" xfId="8" applyFont="1" applyFill="1" applyBorder="1" applyAlignment="1">
      <alignment horizontal="center" vertical="center" wrapText="1"/>
    </xf>
    <xf numFmtId="0" fontId="14" fillId="2" borderId="104" xfId="8" applyFont="1" applyFill="1" applyBorder="1" applyAlignment="1">
      <alignment horizontal="center" vertical="center" wrapText="1"/>
    </xf>
    <xf numFmtId="0" fontId="9" fillId="0" borderId="79" xfId="8" applyFont="1" applyBorder="1" applyAlignment="1" applyProtection="1">
      <alignment horizontal="justify" vertical="top" wrapText="1"/>
      <protection locked="0"/>
    </xf>
    <xf numFmtId="0" fontId="9" fillId="0" borderId="41" xfId="8" applyFont="1" applyBorder="1" applyAlignment="1" applyProtection="1">
      <alignment horizontal="justify" vertical="top" wrapText="1"/>
      <protection locked="0"/>
    </xf>
    <xf numFmtId="0" fontId="9" fillId="0" borderId="80" xfId="8" applyFont="1" applyBorder="1" applyAlignment="1" applyProtection="1">
      <alignment horizontal="justify" vertical="top" wrapText="1"/>
      <protection locked="0"/>
    </xf>
    <xf numFmtId="0" fontId="9" fillId="0" borderId="101" xfId="8" applyFont="1" applyBorder="1" applyAlignment="1" applyProtection="1">
      <alignment horizontal="justify" vertical="top" wrapText="1"/>
      <protection locked="0"/>
    </xf>
    <xf numFmtId="0" fontId="9" fillId="0" borderId="0" xfId="8" applyFont="1" applyAlignment="1" applyProtection="1">
      <alignment horizontal="justify" vertical="top" wrapText="1"/>
      <protection locked="0"/>
    </xf>
    <xf numFmtId="0" fontId="9" fillId="0" borderId="104" xfId="8" applyFont="1" applyBorder="1" applyAlignment="1" applyProtection="1">
      <alignment horizontal="justify" vertical="top" wrapText="1"/>
      <protection locked="0"/>
    </xf>
    <xf numFmtId="0" fontId="9" fillId="3" borderId="24" xfId="8" applyFont="1" applyFill="1" applyBorder="1" applyAlignment="1">
      <alignment horizontal="center" vertical="center"/>
    </xf>
    <xf numFmtId="0" fontId="9" fillId="3" borderId="1" xfId="8" applyFont="1" applyFill="1" applyBorder="1" applyAlignment="1">
      <alignment horizontal="center" vertical="center"/>
    </xf>
    <xf numFmtId="0" fontId="9" fillId="3" borderId="2" xfId="8" applyFont="1" applyFill="1" applyBorder="1" applyAlignment="1">
      <alignment horizontal="center" vertical="center"/>
    </xf>
    <xf numFmtId="0" fontId="14" fillId="11" borderId="24" xfId="8" applyFont="1" applyFill="1" applyBorder="1" applyAlignment="1" applyProtection="1">
      <alignment horizontal="center" vertical="center"/>
      <protection locked="0"/>
    </xf>
    <xf numFmtId="0" fontId="14" fillId="11" borderId="1" xfId="8" applyFont="1" applyFill="1" applyBorder="1" applyAlignment="1" applyProtection="1">
      <alignment horizontal="center" vertical="center"/>
      <protection locked="0"/>
    </xf>
    <xf numFmtId="0" fontId="14" fillId="11" borderId="2" xfId="8" applyFont="1" applyFill="1" applyBorder="1" applyAlignment="1" applyProtection="1">
      <alignment horizontal="center" vertical="center"/>
      <protection locked="0"/>
    </xf>
    <xf numFmtId="0" fontId="9" fillId="0" borderId="24" xfId="8" applyFont="1" applyBorder="1" applyAlignment="1" applyProtection="1">
      <alignment vertical="center" wrapText="1"/>
      <protection locked="0"/>
    </xf>
    <xf numFmtId="0" fontId="9" fillId="0" borderId="1" xfId="8" applyFont="1" applyBorder="1" applyAlignment="1" applyProtection="1">
      <alignment vertical="center" wrapText="1"/>
      <protection locked="0"/>
    </xf>
    <xf numFmtId="0" fontId="9" fillId="0" borderId="2" xfId="8" applyFont="1" applyBorder="1" applyAlignment="1" applyProtection="1">
      <alignment vertical="center" wrapText="1"/>
      <protection locked="0"/>
    </xf>
    <xf numFmtId="0" fontId="9" fillId="0" borderId="24" xfId="8" applyFont="1" applyBorder="1" applyAlignment="1" applyProtection="1">
      <alignment vertical="top" wrapText="1"/>
      <protection locked="0"/>
    </xf>
    <xf numFmtId="0" fontId="9" fillId="0" borderId="1" xfId="8" applyFont="1" applyBorder="1" applyAlignment="1" applyProtection="1">
      <alignment vertical="top" wrapText="1"/>
      <protection locked="0"/>
    </xf>
    <xf numFmtId="0" fontId="9" fillId="0" borderId="2" xfId="8" applyFont="1" applyBorder="1" applyAlignment="1" applyProtection="1">
      <alignment vertical="top" wrapText="1"/>
      <protection locked="0"/>
    </xf>
    <xf numFmtId="0" fontId="9" fillId="2" borderId="15" xfId="8" applyFont="1" applyFill="1" applyBorder="1" applyAlignment="1">
      <alignment horizontal="center" vertical="center"/>
    </xf>
    <xf numFmtId="0" fontId="9" fillId="0" borderId="79" xfId="8" applyFont="1" applyBorder="1" applyAlignment="1">
      <alignment horizontal="center" vertical="center"/>
    </xf>
    <xf numFmtId="0" fontId="9" fillId="0" borderId="80" xfId="8" applyFont="1" applyBorder="1" applyAlignment="1">
      <alignment horizontal="center" vertical="center"/>
    </xf>
    <xf numFmtId="0" fontId="9" fillId="0" borderId="15" xfId="8" applyFont="1" applyBorder="1" applyAlignment="1">
      <alignment horizontal="center" vertical="center"/>
    </xf>
    <xf numFmtId="0" fontId="36" fillId="3" borderId="24" xfId="11" applyFont="1" applyFill="1" applyBorder="1" applyAlignment="1">
      <alignment horizontal="center" vertical="center"/>
    </xf>
    <xf numFmtId="0" fontId="36" fillId="3" borderId="1" xfId="11" applyFont="1" applyFill="1" applyBorder="1" applyAlignment="1">
      <alignment horizontal="center" vertical="center"/>
    </xf>
    <xf numFmtId="0" fontId="36" fillId="3" borderId="2" xfId="11" applyFont="1" applyFill="1" applyBorder="1" applyAlignment="1">
      <alignment horizontal="center" vertical="center"/>
    </xf>
    <xf numFmtId="0" fontId="36" fillId="2" borderId="24" xfId="11" applyFont="1" applyFill="1" applyBorder="1" applyAlignment="1">
      <alignment horizontal="center" vertical="center" wrapText="1"/>
    </xf>
    <xf numFmtId="0" fontId="36" fillId="2" borderId="1" xfId="11" applyFont="1" applyFill="1" applyBorder="1" applyAlignment="1">
      <alignment horizontal="center" vertical="center" wrapText="1"/>
    </xf>
    <xf numFmtId="0" fontId="36" fillId="2" borderId="2" xfId="11" applyFont="1" applyFill="1" applyBorder="1" applyAlignment="1">
      <alignment horizontal="center" vertical="center" wrapText="1"/>
    </xf>
    <xf numFmtId="0" fontId="36" fillId="11" borderId="15" xfId="11" applyFont="1" applyFill="1" applyBorder="1" applyAlignment="1">
      <alignment horizontal="center" vertical="center" wrapText="1"/>
    </xf>
    <xf numFmtId="2" fontId="48" fillId="0" borderId="24" xfId="11" applyNumberFormat="1" applyFont="1" applyBorder="1" applyAlignment="1" applyProtection="1">
      <alignment horizontal="center" vertical="center"/>
      <protection locked="0"/>
    </xf>
    <xf numFmtId="2" fontId="48" fillId="0" borderId="1" xfId="11" applyNumberFormat="1" applyFont="1" applyBorder="1" applyAlignment="1" applyProtection="1">
      <alignment horizontal="center" vertical="center"/>
      <protection locked="0"/>
    </xf>
    <xf numFmtId="2" fontId="48" fillId="0" borderId="2" xfId="11" applyNumberFormat="1" applyFont="1" applyBorder="1" applyAlignment="1" applyProtection="1">
      <alignment horizontal="center" vertical="center"/>
      <protection locked="0"/>
    </xf>
    <xf numFmtId="2" fontId="48" fillId="2" borderId="24" xfId="11" applyNumberFormat="1" applyFont="1" applyFill="1" applyBorder="1" applyAlignment="1" applyProtection="1">
      <alignment horizontal="center" vertical="center"/>
      <protection locked="0"/>
    </xf>
    <xf numFmtId="2" fontId="48" fillId="2" borderId="2" xfId="11" applyNumberFormat="1" applyFont="1" applyFill="1" applyBorder="1" applyAlignment="1" applyProtection="1">
      <alignment horizontal="center" vertical="center"/>
      <protection locked="0"/>
    </xf>
    <xf numFmtId="2" fontId="48" fillId="11" borderId="15" xfId="11" applyNumberFormat="1" applyFont="1" applyFill="1" applyBorder="1" applyAlignment="1" applyProtection="1">
      <alignment horizontal="center" vertical="center"/>
      <protection locked="0"/>
    </xf>
    <xf numFmtId="2" fontId="48" fillId="4" borderId="15" xfId="10" applyNumberFormat="1" applyFont="1" applyFill="1" applyBorder="1" applyAlignment="1" applyProtection="1">
      <alignment horizontal="center" vertical="center"/>
      <protection locked="0"/>
    </xf>
    <xf numFmtId="2" fontId="48" fillId="4" borderId="16" xfId="10" applyNumberFormat="1" applyFont="1" applyFill="1" applyBorder="1" applyAlignment="1" applyProtection="1">
      <alignment horizontal="center" vertical="center"/>
      <protection locked="0"/>
    </xf>
    <xf numFmtId="0" fontId="49" fillId="11" borderId="15" xfId="11" applyFont="1" applyFill="1" applyBorder="1" applyAlignment="1" applyProtection="1">
      <alignment horizontal="center" vertical="center"/>
      <protection locked="0"/>
    </xf>
    <xf numFmtId="0" fontId="49" fillId="4" borderId="15" xfId="11" applyFont="1" applyFill="1" applyBorder="1" applyAlignment="1" applyProtection="1">
      <alignment horizontal="center" vertical="center"/>
      <protection locked="0"/>
    </xf>
    <xf numFmtId="0" fontId="49" fillId="0" borderId="24" xfId="11" applyFont="1" applyBorder="1" applyAlignment="1" applyProtection="1">
      <alignment horizontal="center" vertical="center"/>
      <protection locked="0"/>
    </xf>
    <xf numFmtId="0" fontId="49" fillId="0" borderId="1" xfId="11" applyFont="1" applyBorder="1" applyAlignment="1" applyProtection="1">
      <alignment horizontal="center" vertical="center"/>
      <protection locked="0"/>
    </xf>
    <xf numFmtId="0" fontId="49" fillId="0" borderId="2" xfId="11" applyFont="1" applyBorder="1" applyAlignment="1" applyProtection="1">
      <alignment horizontal="center" vertical="center"/>
      <protection locked="0"/>
    </xf>
    <xf numFmtId="0" fontId="49" fillId="2" borderId="24" xfId="11" applyFont="1" applyFill="1" applyBorder="1" applyAlignment="1" applyProtection="1">
      <alignment horizontal="center" vertical="center"/>
      <protection locked="0"/>
    </xf>
    <xf numFmtId="0" fontId="49" fillId="2" borderId="2" xfId="11" applyFont="1" applyFill="1" applyBorder="1" applyAlignment="1" applyProtection="1">
      <alignment horizontal="center" vertical="center"/>
      <protection locked="0"/>
    </xf>
    <xf numFmtId="2" fontId="48" fillId="0" borderId="15" xfId="11" applyNumberFormat="1" applyFont="1" applyBorder="1" applyAlignment="1" applyProtection="1">
      <alignment horizontal="center" vertical="center"/>
      <protection locked="0"/>
    </xf>
    <xf numFmtId="2" fontId="48" fillId="11" borderId="24" xfId="11" applyNumberFormat="1" applyFont="1" applyFill="1" applyBorder="1" applyAlignment="1" applyProtection="1">
      <alignment horizontal="center" vertical="center"/>
      <protection locked="0"/>
    </xf>
    <xf numFmtId="2" fontId="48" fillId="11" borderId="2" xfId="11" applyNumberFormat="1" applyFont="1" applyFill="1" applyBorder="1" applyAlignment="1" applyProtection="1">
      <alignment horizontal="center" vertical="center"/>
      <protection locked="0"/>
    </xf>
    <xf numFmtId="0" fontId="36" fillId="0" borderId="79" xfId="11" applyFont="1" applyBorder="1" applyAlignment="1" applyProtection="1">
      <alignment horizontal="center" vertical="center"/>
      <protection locked="0"/>
    </xf>
    <xf numFmtId="0" fontId="36" fillId="0" borderId="15" xfId="11" applyFont="1" applyBorder="1" applyAlignment="1" applyProtection="1">
      <alignment horizontal="center" vertical="center"/>
      <protection locked="0"/>
    </xf>
    <xf numFmtId="0" fontId="36" fillId="4" borderId="24" xfId="11" applyFont="1" applyFill="1" applyBorder="1" applyAlignment="1">
      <alignment horizontal="center" vertical="center"/>
    </xf>
    <xf numFmtId="0" fontId="36" fillId="4" borderId="1" xfId="11" applyFont="1" applyFill="1" applyBorder="1" applyAlignment="1">
      <alignment horizontal="center" vertical="center"/>
    </xf>
    <xf numFmtId="0" fontId="36" fillId="4" borderId="2" xfId="11" applyFont="1" applyFill="1" applyBorder="1" applyAlignment="1">
      <alignment horizontal="center" vertical="center"/>
    </xf>
    <xf numFmtId="166" fontId="36" fillId="4" borderId="15" xfId="11" applyNumberFormat="1" applyFont="1" applyFill="1" applyBorder="1" applyAlignment="1">
      <alignment horizontal="center" vertical="center"/>
    </xf>
    <xf numFmtId="0" fontId="36" fillId="4" borderId="15" xfId="11" applyFont="1" applyFill="1" applyBorder="1" applyAlignment="1">
      <alignment horizontal="center" vertical="center"/>
    </xf>
    <xf numFmtId="0" fontId="36" fillId="2" borderId="24" xfId="11" applyFont="1" applyFill="1" applyBorder="1" applyAlignment="1">
      <alignment horizontal="center" vertical="center"/>
    </xf>
    <xf numFmtId="0" fontId="36" fillId="2" borderId="1" xfId="11" applyFont="1" applyFill="1" applyBorder="1" applyAlignment="1">
      <alignment horizontal="center" vertical="center"/>
    </xf>
    <xf numFmtId="0" fontId="36" fillId="2" borderId="2" xfId="11" applyFont="1" applyFill="1" applyBorder="1" applyAlignment="1">
      <alignment horizontal="center" vertical="center"/>
    </xf>
    <xf numFmtId="0" fontId="11" fillId="4" borderId="1" xfId="11" applyFont="1" applyFill="1" applyBorder="1" applyAlignment="1">
      <alignment horizontal="center" vertical="center"/>
    </xf>
    <xf numFmtId="0" fontId="11" fillId="4" borderId="2" xfId="11" applyFont="1" applyFill="1" applyBorder="1" applyAlignment="1">
      <alignment horizontal="center" vertical="center"/>
    </xf>
    <xf numFmtId="166" fontId="49" fillId="4" borderId="15" xfId="11" applyNumberFormat="1" applyFont="1" applyFill="1" applyBorder="1" applyAlignment="1">
      <alignment horizontal="center" vertical="center"/>
    </xf>
    <xf numFmtId="0" fontId="49" fillId="4" borderId="15" xfId="11" applyFont="1" applyFill="1" applyBorder="1" applyAlignment="1">
      <alignment horizontal="center" vertical="center"/>
    </xf>
    <xf numFmtId="0" fontId="3" fillId="0" borderId="41" xfId="11" applyBorder="1" applyAlignment="1" applyProtection="1">
      <alignment horizontal="center" vertical="center" wrapText="1"/>
      <protection locked="0"/>
    </xf>
    <xf numFmtId="0" fontId="3" fillId="0" borderId="80" xfId="11" applyBorder="1" applyAlignment="1" applyProtection="1">
      <alignment horizontal="center" vertical="center" wrapText="1"/>
      <protection locked="0"/>
    </xf>
    <xf numFmtId="0" fontId="3" fillId="0" borderId="102" xfId="11" applyBorder="1" applyAlignment="1" applyProtection="1">
      <alignment horizontal="center" vertical="center" wrapText="1"/>
      <protection locked="0"/>
    </xf>
    <xf numFmtId="0" fontId="3" fillId="0" borderId="109" xfId="11" applyBorder="1" applyAlignment="1" applyProtection="1">
      <alignment horizontal="center" vertical="center" wrapText="1"/>
      <protection locked="0"/>
    </xf>
    <xf numFmtId="0" fontId="3" fillId="0" borderId="105" xfId="11" applyBorder="1" applyAlignment="1" applyProtection="1">
      <alignment horizontal="center" vertical="center" wrapText="1"/>
      <protection locked="0"/>
    </xf>
    <xf numFmtId="10" fontId="3" fillId="11" borderId="15" xfId="11" applyNumberFormat="1" applyFill="1" applyBorder="1" applyAlignment="1" applyProtection="1">
      <alignment horizontal="center" vertical="center"/>
      <protection locked="0"/>
    </xf>
    <xf numFmtId="10" fontId="3" fillId="11" borderId="24" xfId="11" applyNumberFormat="1" applyFill="1" applyBorder="1" applyAlignment="1" applyProtection="1">
      <alignment horizontal="center" vertical="center"/>
      <protection locked="0"/>
    </xf>
    <xf numFmtId="10" fontId="3" fillId="11" borderId="2" xfId="11" applyNumberFormat="1" applyFill="1" applyBorder="1" applyAlignment="1" applyProtection="1">
      <alignment horizontal="center" vertical="center"/>
      <protection locked="0"/>
    </xf>
    <xf numFmtId="0" fontId="0" fillId="0" borderId="24" xfId="0" applyBorder="1" applyAlignment="1">
      <alignment horizontal="left" vertical="top" wrapText="1"/>
    </xf>
    <xf numFmtId="0" fontId="0" fillId="0" borderId="1" xfId="0" applyBorder="1" applyAlignment="1">
      <alignment horizontal="left" vertical="top" wrapText="1"/>
    </xf>
    <xf numFmtId="0" fontId="3" fillId="0" borderId="24" xfId="11" applyBorder="1" applyAlignment="1">
      <alignment horizontal="center" vertical="center"/>
    </xf>
    <xf numFmtId="0" fontId="3" fillId="0" borderId="1" xfId="11" applyBorder="1" applyAlignment="1">
      <alignment horizontal="center" vertical="center"/>
    </xf>
    <xf numFmtId="0" fontId="3" fillId="0" borderId="2" xfId="11" applyBorder="1" applyAlignment="1">
      <alignment horizontal="center" vertical="center"/>
    </xf>
    <xf numFmtId="166" fontId="3" fillId="0" borderId="24" xfId="11" applyNumberFormat="1" applyBorder="1" applyAlignment="1">
      <alignment horizontal="center" vertical="center"/>
    </xf>
    <xf numFmtId="166" fontId="3" fillId="0" borderId="2" xfId="11" applyNumberFormat="1" applyBorder="1" applyAlignment="1">
      <alignment horizontal="center" vertical="center"/>
    </xf>
    <xf numFmtId="0" fontId="0" fillId="0" borderId="41" xfId="0" applyBorder="1" applyAlignment="1">
      <alignment vertical="top" wrapText="1"/>
    </xf>
    <xf numFmtId="0" fontId="0" fillId="0" borderId="80" xfId="0" applyBorder="1" applyAlignment="1">
      <alignment vertical="top" wrapText="1"/>
    </xf>
    <xf numFmtId="0" fontId="0" fillId="0" borderId="101" xfId="0" applyBorder="1" applyAlignment="1">
      <alignment vertical="top" wrapText="1"/>
    </xf>
    <xf numFmtId="0" fontId="0" fillId="0" borderId="0" xfId="0" applyAlignment="1">
      <alignment vertical="top" wrapText="1"/>
    </xf>
    <xf numFmtId="0" fontId="0" fillId="0" borderId="104" xfId="0" applyBorder="1" applyAlignment="1">
      <alignment vertical="top" wrapText="1"/>
    </xf>
    <xf numFmtId="0" fontId="0" fillId="0" borderId="102" xfId="0" applyBorder="1" applyAlignment="1">
      <alignment vertical="top" wrapText="1"/>
    </xf>
    <xf numFmtId="0" fontId="0" fillId="0" borderId="109" xfId="0" applyBorder="1" applyAlignment="1">
      <alignment vertical="top" wrapText="1"/>
    </xf>
    <xf numFmtId="0" fontId="0" fillId="0" borderId="105" xfId="0" applyBorder="1" applyAlignment="1">
      <alignment vertical="top" wrapText="1"/>
    </xf>
    <xf numFmtId="10" fontId="9" fillId="0" borderId="15" xfId="8" applyNumberFormat="1" applyFont="1" applyBorder="1" applyAlignment="1" applyProtection="1">
      <alignment horizontal="center" vertical="center"/>
      <protection locked="0"/>
    </xf>
    <xf numFmtId="169" fontId="3" fillId="0" borderId="24" xfId="11" applyNumberFormat="1" applyBorder="1" applyAlignment="1">
      <alignment horizontal="center" vertical="center"/>
    </xf>
    <xf numFmtId="169" fontId="3" fillId="0" borderId="2" xfId="11" applyNumberFormat="1" applyBorder="1" applyAlignment="1">
      <alignment horizontal="center" vertical="center"/>
    </xf>
    <xf numFmtId="166" fontId="5" fillId="4" borderId="24" xfId="7" applyNumberFormat="1" applyFill="1" applyBorder="1" applyAlignment="1" applyProtection="1">
      <alignment horizontal="center" vertical="center"/>
      <protection locked="0"/>
    </xf>
    <xf numFmtId="166" fontId="5" fillId="4" borderId="2" xfId="7" applyNumberFormat="1" applyFill="1" applyBorder="1" applyAlignment="1" applyProtection="1">
      <alignment horizontal="center" vertical="center"/>
      <protection locked="0"/>
    </xf>
    <xf numFmtId="0" fontId="3" fillId="2" borderId="24" xfId="7" applyFont="1" applyFill="1" applyBorder="1" applyAlignment="1">
      <alignment horizontal="center" vertical="center"/>
    </xf>
    <xf numFmtId="0" fontId="3" fillId="2" borderId="1" xfId="7" applyFont="1" applyFill="1" applyBorder="1" applyAlignment="1">
      <alignment horizontal="center" vertical="center"/>
    </xf>
    <xf numFmtId="0" fontId="3" fillId="2" borderId="2" xfId="7" applyFont="1" applyFill="1" applyBorder="1" applyAlignment="1">
      <alignment horizontal="center" vertical="center"/>
    </xf>
    <xf numFmtId="169" fontId="43" fillId="4" borderId="24" xfId="7" applyNumberFormat="1" applyFont="1" applyFill="1" applyBorder="1" applyAlignment="1">
      <alignment horizontal="center" vertical="center"/>
    </xf>
    <xf numFmtId="169" fontId="43" fillId="4" borderId="2" xfId="7" applyNumberFormat="1" applyFont="1" applyFill="1" applyBorder="1" applyAlignment="1">
      <alignment horizontal="center" vertical="center"/>
    </xf>
    <xf numFmtId="0" fontId="10" fillId="0" borderId="24" xfId="8" applyFont="1" applyBorder="1" applyAlignment="1" applyProtection="1">
      <alignment horizontal="center" vertical="center" wrapText="1"/>
      <protection locked="0"/>
    </xf>
    <xf numFmtId="0" fontId="10" fillId="0" borderId="1" xfId="8" applyFont="1" applyBorder="1" applyAlignment="1" applyProtection="1">
      <alignment horizontal="center" vertical="center" wrapText="1"/>
      <protection locked="0"/>
    </xf>
    <xf numFmtId="0" fontId="10" fillId="0" borderId="2" xfId="8" applyFont="1" applyBorder="1" applyAlignment="1" applyProtection="1">
      <alignment horizontal="center" vertical="center" wrapText="1"/>
      <protection locked="0"/>
    </xf>
    <xf numFmtId="0" fontId="16" fillId="0" borderId="1" xfId="8" applyFont="1" applyBorder="1" applyAlignment="1" applyProtection="1">
      <alignment horizontal="center" vertical="center" wrapText="1"/>
      <protection locked="0"/>
    </xf>
    <xf numFmtId="0" fontId="16" fillId="0" borderId="2" xfId="8" applyFont="1" applyBorder="1" applyAlignment="1" applyProtection="1">
      <alignment horizontal="center" vertical="center" wrapText="1"/>
      <protection locked="0"/>
    </xf>
    <xf numFmtId="14" fontId="9" fillId="0" borderId="2" xfId="8" applyNumberFormat="1" applyFont="1" applyBorder="1" applyAlignment="1" applyProtection="1">
      <alignment horizontal="center" vertical="center"/>
      <protection locked="0"/>
    </xf>
    <xf numFmtId="16" fontId="9" fillId="0" borderId="24" xfId="8" applyNumberFormat="1" applyFont="1" applyBorder="1" applyAlignment="1" applyProtection="1">
      <alignment horizontal="center" vertical="center" wrapText="1"/>
      <protection locked="0"/>
    </xf>
    <xf numFmtId="16" fontId="9" fillId="0" borderId="2" xfId="8" applyNumberFormat="1" applyFont="1" applyBorder="1" applyAlignment="1" applyProtection="1">
      <alignment horizontal="center" vertical="center" wrapText="1"/>
      <protection locked="0"/>
    </xf>
    <xf numFmtId="4" fontId="9" fillId="0" borderId="24" xfId="8" applyNumberFormat="1" applyFont="1" applyBorder="1" applyAlignment="1" applyProtection="1">
      <alignment horizontal="center" vertical="center" wrapText="1"/>
      <protection locked="0"/>
    </xf>
    <xf numFmtId="4" fontId="9" fillId="0" borderId="2" xfId="8" applyNumberFormat="1" applyFont="1" applyBorder="1" applyAlignment="1" applyProtection="1">
      <alignment horizontal="center" vertical="center" wrapText="1"/>
      <protection locked="0"/>
    </xf>
    <xf numFmtId="16" fontId="38" fillId="0" borderId="24" xfId="8" applyNumberFormat="1" applyFont="1" applyBorder="1" applyAlignment="1" applyProtection="1">
      <alignment horizontal="center" vertical="center" wrapText="1"/>
      <protection locked="0"/>
    </xf>
    <xf numFmtId="16" fontId="38" fillId="0" borderId="2" xfId="8" applyNumberFormat="1" applyFont="1" applyBorder="1" applyAlignment="1" applyProtection="1">
      <alignment horizontal="center" vertical="center" wrapText="1"/>
      <protection locked="0"/>
    </xf>
    <xf numFmtId="16" fontId="9" fillId="0" borderId="15" xfId="8" applyNumberFormat="1" applyFont="1" applyBorder="1" applyAlignment="1" applyProtection="1">
      <alignment horizontal="center" vertical="center" wrapText="1"/>
      <protection locked="0"/>
    </xf>
    <xf numFmtId="169" fontId="5" fillId="4" borderId="15" xfId="7" applyNumberFormat="1" applyFill="1" applyBorder="1" applyAlignment="1">
      <alignment horizontal="center" vertical="center"/>
    </xf>
    <xf numFmtId="166" fontId="43" fillId="4" borderId="79" xfId="7" applyNumberFormat="1" applyFont="1" applyFill="1" applyBorder="1" applyAlignment="1" applyProtection="1">
      <alignment horizontal="center" vertical="center"/>
      <protection locked="0"/>
    </xf>
    <xf numFmtId="166" fontId="43" fillId="4" borderId="80" xfId="7" applyNumberFormat="1" applyFont="1" applyFill="1" applyBorder="1" applyAlignment="1" applyProtection="1">
      <alignment horizontal="center" vertical="center"/>
      <protection locked="0"/>
    </xf>
    <xf numFmtId="166" fontId="3" fillId="4" borderId="79" xfId="7" applyNumberFormat="1" applyFont="1" applyFill="1" applyBorder="1" applyAlignment="1" applyProtection="1">
      <alignment horizontal="center" vertical="center"/>
      <protection locked="0"/>
    </xf>
    <xf numFmtId="166" fontId="3" fillId="4" borderId="80" xfId="7" applyNumberFormat="1" applyFont="1" applyFill="1" applyBorder="1" applyAlignment="1" applyProtection="1">
      <alignment horizontal="center" vertical="center"/>
      <protection locked="0"/>
    </xf>
    <xf numFmtId="169" fontId="38" fillId="0" borderId="24" xfId="8" applyNumberFormat="1" applyFont="1" applyBorder="1" applyAlignment="1" applyProtection="1">
      <alignment horizontal="center" vertical="center" wrapText="1"/>
      <protection locked="0"/>
    </xf>
    <xf numFmtId="169" fontId="38" fillId="0" borderId="2" xfId="8" applyNumberFormat="1" applyFont="1" applyBorder="1" applyAlignment="1" applyProtection="1">
      <alignment horizontal="center" vertical="center" wrapText="1"/>
      <protection locked="0"/>
    </xf>
    <xf numFmtId="14" fontId="9" fillId="0" borderId="15" xfId="8" applyNumberFormat="1" applyFont="1" applyBorder="1" applyAlignment="1" applyProtection="1">
      <alignment horizontal="center" vertical="center" wrapText="1"/>
      <protection locked="0"/>
    </xf>
    <xf numFmtId="4" fontId="9" fillId="0" borderId="24" xfId="8" applyNumberFormat="1" applyFont="1" applyBorder="1" applyAlignment="1" applyProtection="1">
      <alignment horizontal="center" vertical="center"/>
      <protection locked="0"/>
    </xf>
    <xf numFmtId="4" fontId="9" fillId="0" borderId="2" xfId="8" applyNumberFormat="1" applyFont="1" applyBorder="1" applyAlignment="1" applyProtection="1">
      <alignment horizontal="center" vertical="center"/>
      <protection locked="0"/>
    </xf>
    <xf numFmtId="4" fontId="9" fillId="0" borderId="24" xfId="8" applyNumberFormat="1" applyFont="1" applyBorder="1" applyAlignment="1">
      <alignment horizontal="center" vertical="center" wrapText="1"/>
    </xf>
    <xf numFmtId="0" fontId="16" fillId="0" borderId="24" xfId="8" applyFont="1" applyBorder="1" applyAlignment="1" applyProtection="1">
      <alignment horizontal="center" vertical="center"/>
      <protection locked="0"/>
    </xf>
    <xf numFmtId="0" fontId="16" fillId="0" borderId="1" xfId="8" applyFont="1" applyBorder="1" applyAlignment="1" applyProtection="1">
      <alignment horizontal="center" vertical="center"/>
      <protection locked="0"/>
    </xf>
    <xf numFmtId="0" fontId="16" fillId="0" borderId="2" xfId="8" applyFont="1" applyBorder="1" applyAlignment="1" applyProtection="1">
      <alignment horizontal="center" vertical="center"/>
      <protection locked="0"/>
    </xf>
    <xf numFmtId="16" fontId="9" fillId="0" borderId="24" xfId="8" applyNumberFormat="1" applyFont="1" applyBorder="1" applyAlignment="1">
      <alignment horizontal="center" vertical="center" wrapText="1"/>
    </xf>
    <xf numFmtId="165" fontId="3" fillId="4" borderId="15" xfId="11" applyNumberFormat="1" applyFill="1" applyBorder="1" applyAlignment="1">
      <alignment vertical="center"/>
    </xf>
    <xf numFmtId="1" fontId="3" fillId="11" borderId="24" xfId="11" applyNumberFormat="1" applyFill="1" applyBorder="1" applyAlignment="1" applyProtection="1">
      <alignment horizontal="center" vertical="center"/>
      <protection locked="0"/>
    </xf>
    <xf numFmtId="1" fontId="3" fillId="11" borderId="2" xfId="11" applyNumberFormat="1" applyFill="1" applyBorder="1" applyAlignment="1" applyProtection="1">
      <alignment horizontal="center" vertical="center"/>
      <protection locked="0"/>
    </xf>
    <xf numFmtId="166" fontId="3" fillId="4" borderId="100" xfId="10" applyFont="1" applyFill="1" applyBorder="1" applyAlignment="1" applyProtection="1">
      <alignment horizontal="center" vertical="center"/>
      <protection locked="0"/>
    </xf>
    <xf numFmtId="0" fontId="14" fillId="0" borderId="24" xfId="8" applyFont="1" applyBorder="1" applyAlignment="1" applyProtection="1">
      <alignment horizontal="left" vertical="center"/>
      <protection locked="0"/>
    </xf>
    <xf numFmtId="0" fontId="14" fillId="0" borderId="1" xfId="8" applyFont="1" applyBorder="1" applyAlignment="1" applyProtection="1">
      <alignment horizontal="left" vertical="center"/>
      <protection locked="0"/>
    </xf>
    <xf numFmtId="0" fontId="14" fillId="0" borderId="2" xfId="8" applyFont="1" applyBorder="1" applyAlignment="1" applyProtection="1">
      <alignment horizontal="left" vertical="center"/>
      <protection locked="0"/>
    </xf>
    <xf numFmtId="16" fontId="6" fillId="0" borderId="24" xfId="8" applyNumberFormat="1" applyBorder="1" applyAlignment="1">
      <alignment horizontal="center" vertical="center"/>
    </xf>
    <xf numFmtId="0" fontId="14" fillId="0" borderId="24" xfId="8" applyFont="1" applyBorder="1" applyAlignment="1" applyProtection="1">
      <alignment horizontal="left" vertical="center" wrapText="1"/>
      <protection locked="0"/>
    </xf>
    <xf numFmtId="0" fontId="14" fillId="0" borderId="1" xfId="8" applyFont="1" applyBorder="1" applyAlignment="1" applyProtection="1">
      <alignment horizontal="left" vertical="center" wrapText="1"/>
      <protection locked="0"/>
    </xf>
    <xf numFmtId="0" fontId="14" fillId="0" borderId="2" xfId="8" applyFont="1" applyBorder="1" applyAlignment="1" applyProtection="1">
      <alignment horizontal="left" vertical="center" wrapText="1"/>
      <protection locked="0"/>
    </xf>
    <xf numFmtId="17" fontId="9" fillId="0" borderId="24" xfId="8" applyNumberFormat="1" applyFont="1" applyBorder="1" applyAlignment="1" applyProtection="1">
      <alignment horizontal="center" vertical="center"/>
      <protection locked="0"/>
    </xf>
    <xf numFmtId="17" fontId="9" fillId="0" borderId="15" xfId="8" applyNumberFormat="1" applyFont="1" applyBorder="1" applyAlignment="1" applyProtection="1">
      <alignment horizontal="center" vertical="center"/>
      <protection locked="0"/>
    </xf>
    <xf numFmtId="0" fontId="0" fillId="0" borderId="24" xfId="0" applyBorder="1" applyAlignment="1">
      <alignment horizontal="left" wrapText="1"/>
    </xf>
    <xf numFmtId="0" fontId="0" fillId="0" borderId="1" xfId="0" applyBorder="1" applyAlignment="1">
      <alignment horizontal="left" wrapText="1"/>
    </xf>
    <xf numFmtId="0" fontId="0" fillId="0" borderId="2" xfId="0" applyBorder="1" applyAlignment="1">
      <alignment horizontal="left" wrapText="1"/>
    </xf>
    <xf numFmtId="169" fontId="3" fillId="4" borderId="24" xfId="11" applyNumberFormat="1" applyFill="1" applyBorder="1" applyAlignment="1">
      <alignment vertical="center"/>
    </xf>
    <xf numFmtId="169" fontId="3" fillId="4" borderId="2" xfId="11" applyNumberFormat="1" applyFill="1" applyBorder="1" applyAlignment="1">
      <alignment vertical="center"/>
    </xf>
    <xf numFmtId="169" fontId="3" fillId="4" borderId="15" xfId="11" applyNumberFormat="1" applyFill="1" applyBorder="1" applyAlignment="1">
      <alignment vertical="center"/>
    </xf>
    <xf numFmtId="169" fontId="5" fillId="4" borderId="79" xfId="7" applyNumberFormat="1" applyFill="1" applyBorder="1" applyAlignment="1" applyProtection="1">
      <alignment horizontal="right" vertical="center"/>
      <protection locked="0"/>
    </xf>
    <xf numFmtId="169" fontId="5" fillId="4" borderId="80" xfId="7" applyNumberFormat="1" applyFill="1" applyBorder="1" applyAlignment="1" applyProtection="1">
      <alignment horizontal="right" vertical="center"/>
      <protection locked="0"/>
    </xf>
    <xf numFmtId="0" fontId="3" fillId="2" borderId="24" xfId="7" applyFont="1" applyFill="1" applyBorder="1" applyAlignment="1">
      <alignment horizontal="center" vertical="center" wrapText="1"/>
    </xf>
    <xf numFmtId="0" fontId="3" fillId="2" borderId="1" xfId="7" applyFont="1" applyFill="1" applyBorder="1" applyAlignment="1">
      <alignment horizontal="center" vertical="center" wrapText="1"/>
    </xf>
    <xf numFmtId="0" fontId="3" fillId="2" borderId="2" xfId="7" applyFont="1" applyFill="1" applyBorder="1" applyAlignment="1">
      <alignment horizontal="center" vertical="center" wrapText="1"/>
    </xf>
    <xf numFmtId="0" fontId="5" fillId="11" borderId="24" xfId="7" applyFill="1" applyBorder="1" applyAlignment="1">
      <alignment horizontal="center" vertical="center" wrapText="1"/>
    </xf>
    <xf numFmtId="0" fontId="5" fillId="11" borderId="2" xfId="7" applyFill="1" applyBorder="1" applyAlignment="1">
      <alignment horizontal="center" vertical="center" wrapText="1"/>
    </xf>
    <xf numFmtId="9" fontId="9" fillId="0" borderId="24" xfId="8" applyNumberFormat="1" applyFont="1" applyBorder="1" applyAlignment="1" applyProtection="1">
      <alignment horizontal="center" vertical="center"/>
      <protection locked="0"/>
    </xf>
    <xf numFmtId="9" fontId="9" fillId="0" borderId="2" xfId="8" applyNumberFormat="1" applyFont="1" applyBorder="1" applyAlignment="1" applyProtection="1">
      <alignment horizontal="center" vertical="center"/>
      <protection locked="0"/>
    </xf>
    <xf numFmtId="0" fontId="10" fillId="0" borderId="79" xfId="8" applyFont="1" applyBorder="1" applyAlignment="1" applyProtection="1">
      <alignment vertical="top" wrapText="1"/>
      <protection locked="0"/>
    </xf>
    <xf numFmtId="0" fontId="10" fillId="0" borderId="41" xfId="8" applyFont="1" applyBorder="1" applyAlignment="1" applyProtection="1">
      <alignment vertical="top" wrapText="1"/>
      <protection locked="0"/>
    </xf>
    <xf numFmtId="0" fontId="10" fillId="0" borderId="80" xfId="8" applyFont="1" applyBorder="1" applyAlignment="1" applyProtection="1">
      <alignment vertical="top" wrapText="1"/>
      <protection locked="0"/>
    </xf>
    <xf numFmtId="0" fontId="10" fillId="0" borderId="101" xfId="8" applyFont="1" applyBorder="1" applyAlignment="1" applyProtection="1">
      <alignment vertical="top" wrapText="1"/>
      <protection locked="0"/>
    </xf>
    <xf numFmtId="0" fontId="10" fillId="0" borderId="0" xfId="8" applyFont="1" applyAlignment="1" applyProtection="1">
      <alignment vertical="top" wrapText="1"/>
      <protection locked="0"/>
    </xf>
    <xf numFmtId="0" fontId="10" fillId="0" borderId="104" xfId="8" applyFont="1" applyBorder="1" applyAlignment="1" applyProtection="1">
      <alignment vertical="top" wrapText="1"/>
      <protection locked="0"/>
    </xf>
    <xf numFmtId="0" fontId="10" fillId="0" borderId="102" xfId="8" applyFont="1" applyBorder="1" applyAlignment="1" applyProtection="1">
      <alignment vertical="top" wrapText="1"/>
      <protection locked="0"/>
    </xf>
    <xf numFmtId="0" fontId="10" fillId="0" borderId="109" xfId="8" applyFont="1" applyBorder="1" applyAlignment="1" applyProtection="1">
      <alignment vertical="top" wrapText="1"/>
      <protection locked="0"/>
    </xf>
    <xf numFmtId="0" fontId="10" fillId="0" borderId="105" xfId="8" applyFont="1" applyBorder="1" applyAlignment="1" applyProtection="1">
      <alignment vertical="top" wrapText="1"/>
      <protection locked="0"/>
    </xf>
    <xf numFmtId="0" fontId="52" fillId="0" borderId="1" xfId="0" applyFont="1" applyBorder="1" applyAlignment="1">
      <alignment horizontal="center" vertical="center" wrapText="1"/>
    </xf>
    <xf numFmtId="0" fontId="52" fillId="0" borderId="2" xfId="0" applyFont="1" applyBorder="1" applyAlignment="1">
      <alignment horizontal="center" vertical="center" wrapText="1"/>
    </xf>
    <xf numFmtId="10" fontId="3" fillId="11" borderId="24" xfId="7" applyNumberFormat="1" applyFont="1" applyFill="1" applyBorder="1" applyAlignment="1" applyProtection="1">
      <alignment horizontal="center" vertical="center"/>
      <protection locked="0"/>
    </xf>
    <xf numFmtId="169" fontId="3" fillId="4" borderId="24" xfId="11" applyNumberFormat="1" applyFill="1" applyBorder="1" applyAlignment="1">
      <alignment horizontal="right" vertical="center"/>
    </xf>
    <xf numFmtId="169" fontId="3" fillId="4" borderId="2" xfId="11" applyNumberFormat="1" applyFill="1" applyBorder="1" applyAlignment="1">
      <alignment horizontal="right" vertical="center"/>
    </xf>
  </cellXfs>
  <cellStyles count="13">
    <cellStyle name="Euro" xfId="1" xr:uid="{00000000-0005-0000-0000-000000000000}"/>
    <cellStyle name="Migliaia" xfId="2" builtinId="3"/>
    <cellStyle name="Migliaia [0] 2" xfId="3" xr:uid="{00000000-0005-0000-0000-000002000000}"/>
    <cellStyle name="Normale" xfId="0" builtinId="0"/>
    <cellStyle name="Normale 2" xfId="4" xr:uid="{00000000-0005-0000-0000-000004000000}"/>
    <cellStyle name="Normale 3" xfId="5" xr:uid="{00000000-0005-0000-0000-000005000000}"/>
    <cellStyle name="Normale 4" xfId="6" xr:uid="{00000000-0005-0000-0000-000006000000}"/>
    <cellStyle name="Normale 5" xfId="7" xr:uid="{00000000-0005-0000-0000-000007000000}"/>
    <cellStyle name="Normale 5 2" xfId="11" xr:uid="{00000000-0005-0000-0000-000008000000}"/>
    <cellStyle name="Normale_Obj 2012 25.06.2012" xfId="12" xr:uid="{00000000-0005-0000-0000-000009000000}"/>
    <cellStyle name="Normale_OBJ_rev09" xfId="8" xr:uid="{00000000-0005-0000-0000-00000A000000}"/>
    <cellStyle name="Valuta" xfId="10" builtinId="4"/>
    <cellStyle name="Währung" xfId="9" xr:uid="{00000000-0005-0000-0000-00000C000000}"/>
  </cellStyles>
  <dxfs count="89">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1.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Documents%20and%20Settings\Elisabetta\Temporary%20Internet%20Files\OLK7\OBJ_rev2.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001Finanz\AppData\Local\Microsoft\Windows\INetCache\Content.Outlook\ADL90QSS\Allegato%201%20PIAO_Piano%20Indicatori__%20di%20performance%202025_2027%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m_cop"/>
      <sheetName val="m_obj"/>
      <sheetName val="db1"/>
      <sheetName val="Cop"/>
    </sheetNames>
    <sheetDataSet>
      <sheetData sheetId="0"/>
      <sheetData sheetId="1"/>
      <sheetData sheetId="2">
        <row r="2">
          <cell r="B2" t="str">
            <v>AREA 1 PROVA</v>
          </cell>
          <cell r="C2" t="str">
            <v>Nome e cognome</v>
          </cell>
          <cell r="E2" t="str">
            <v>SVIL</v>
          </cell>
        </row>
        <row r="3">
          <cell r="E3" t="str">
            <v>S</v>
          </cell>
        </row>
        <row r="4">
          <cell r="E4" t="str">
            <v>PROC</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enti GIUNTA"/>
      <sheetName val="Schema Generale"/>
      <sheetName val="Organizzazione"/>
      <sheetName val="Caratteristiche"/>
      <sheetName val="Economico Patrimoniale"/>
      <sheetName val="Missione programma processo"/>
      <sheetName val="Foglio2"/>
      <sheetName val="Anticorruzione- obiettivo 1  "/>
      <sheetName val="Privacy"/>
      <sheetName val="Pagamenti"/>
      <sheetName val="Inserimenti lavorativi"/>
      <sheetName val="Neve"/>
      <sheetName val="RISCOSSIONI"/>
      <sheetName val="Ambiente Verde"/>
      <sheetName val="Strade"/>
      <sheetName val="Eventi"/>
      <sheetName val="Cimitero"/>
      <sheetName val="TOPONOMASTICA"/>
      <sheetName val="AIRE"/>
      <sheetName val="Tombe"/>
      <sheetName val="Funerali"/>
      <sheetName val="Impianti Sportivi"/>
      <sheetName val="Biblioteca"/>
      <sheetName val="Piano Prot Civile"/>
      <sheetName val="Dehors"/>
      <sheetName val="Foglio1"/>
      <sheetName val="Bilancio"/>
      <sheetName val="Economo "/>
      <sheetName val="Tributi"/>
      <sheetName val="Segreteria cultura"/>
      <sheetName val="SICUREZZA STRADALE"/>
      <sheetName val="AIPO"/>
      <sheetName val="IVA"/>
      <sheetName val="Digitale 2026"/>
      <sheetName val="Rimodulazione uffici E FORMAZ"/>
      <sheetName val="Manutenzione fabbricati"/>
      <sheetName val="TERRITORIO"/>
      <sheetName val="Trasporto alunni"/>
      <sheetName val="0-36 mesi"/>
      <sheetName val="Commercio"/>
      <sheetName val="Giardino retro nuova biblioteca"/>
      <sheetName val="Impianto risalita pesci"/>
      <sheetName val="Acquisto autovettura"/>
      <sheetName val="posizioni previdenziali"/>
      <sheetName val="inclusione"/>
      <sheetName val="Trasloco e pulizie nuova biblio"/>
      <sheetName val="Performance Posiz.organizzative"/>
      <sheetName val="Sovrintendenza"/>
    </sheetNames>
    <sheetDataSet>
      <sheetData sheetId="0">
        <row r="31">
          <cell r="C31" t="str">
            <v xml:space="preserve">i percorsi verranno organizzati in base alle richieste pervenute ma seguendo gli itinerari già individuati. Con la collaborazione dell'ufficio tecnico verranno installate/rimosse le "paline" delle fermate individuate </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0.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31.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32.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3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34.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35.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36.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37.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38.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39.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40.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4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4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47.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48.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49.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50.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53.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54.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55.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56.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5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2.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49"/>
  <sheetViews>
    <sheetView showRowColHeaders="0" showWhiteSpace="0" topLeftCell="A24" zoomScaleNormal="100" zoomScaleSheetLayoutView="100" workbookViewId="0">
      <selection activeCell="I12" sqref="I12:J12"/>
    </sheetView>
  </sheetViews>
  <sheetFormatPr defaultColWidth="9.140625" defaultRowHeight="12.95" customHeight="1" x14ac:dyDescent="0.25"/>
  <cols>
    <col min="1" max="1" width="4.140625" customWidth="1"/>
    <col min="2" max="2" width="43.5703125" customWidth="1"/>
    <col min="3" max="3" width="12.85546875" customWidth="1"/>
    <col min="4" max="4" width="64.28515625" customWidth="1"/>
    <col min="5" max="5" width="42.42578125" style="49" customWidth="1"/>
    <col min="6" max="7" width="9.140625" style="49" hidden="1" customWidth="1"/>
    <col min="8" max="16384" width="9.140625" style="49"/>
  </cols>
  <sheetData>
    <row r="1" spans="1:5" s="48" customFormat="1" ht="29.25" customHeight="1" x14ac:dyDescent="0.25">
      <c r="A1" s="296" t="s">
        <v>275</v>
      </c>
      <c r="B1" s="296" t="s">
        <v>278</v>
      </c>
      <c r="C1" s="296" t="s">
        <v>56</v>
      </c>
      <c r="D1" s="296" t="s">
        <v>277</v>
      </c>
      <c r="E1" s="297" t="s">
        <v>276</v>
      </c>
    </row>
    <row r="2" spans="1:5" ht="15" customHeight="1" x14ac:dyDescent="0.25">
      <c r="A2" s="70">
        <v>1</v>
      </c>
      <c r="B2" s="70" t="s">
        <v>1</v>
      </c>
      <c r="C2" s="70">
        <v>1</v>
      </c>
      <c r="D2" s="70" t="s">
        <v>14</v>
      </c>
      <c r="E2" s="298" t="s">
        <v>376</v>
      </c>
    </row>
    <row r="3" spans="1:5" ht="18" customHeight="1" x14ac:dyDescent="0.25">
      <c r="A3" s="70"/>
      <c r="B3" s="70"/>
      <c r="C3" s="70">
        <v>2</v>
      </c>
      <c r="D3" s="70" t="s">
        <v>15</v>
      </c>
      <c r="E3" s="298" t="s">
        <v>376</v>
      </c>
    </row>
    <row r="4" spans="1:5" ht="15" customHeight="1" x14ac:dyDescent="0.25">
      <c r="A4" s="70"/>
      <c r="B4" s="70"/>
      <c r="C4" s="70">
        <v>3</v>
      </c>
      <c r="D4" s="70" t="s">
        <v>16</v>
      </c>
      <c r="E4" s="298" t="s">
        <v>377</v>
      </c>
    </row>
    <row r="5" spans="1:5" ht="15" customHeight="1" x14ac:dyDescent="0.25">
      <c r="A5" s="70"/>
      <c r="B5" s="70"/>
      <c r="C5" s="70">
        <v>4</v>
      </c>
      <c r="D5" s="70" t="s">
        <v>17</v>
      </c>
      <c r="E5" s="298" t="s">
        <v>378</v>
      </c>
    </row>
    <row r="6" spans="1:5" ht="15" customHeight="1" x14ac:dyDescent="0.25">
      <c r="A6" s="70"/>
      <c r="B6" s="70"/>
      <c r="C6" s="70">
        <v>5</v>
      </c>
      <c r="D6" s="70" t="s">
        <v>18</v>
      </c>
      <c r="E6" s="298" t="s">
        <v>379</v>
      </c>
    </row>
    <row r="7" spans="1:5" ht="15" customHeight="1" x14ac:dyDescent="0.25">
      <c r="A7" s="70"/>
      <c r="B7" s="70"/>
      <c r="C7" s="70">
        <v>6</v>
      </c>
      <c r="D7" s="70" t="s">
        <v>19</v>
      </c>
      <c r="E7" s="298" t="s">
        <v>380</v>
      </c>
    </row>
    <row r="8" spans="1:5" ht="15" customHeight="1" x14ac:dyDescent="0.25">
      <c r="A8" s="70"/>
      <c r="B8" s="70"/>
      <c r="C8" s="70">
        <v>7</v>
      </c>
      <c r="D8" s="70" t="s">
        <v>20</v>
      </c>
      <c r="E8" s="298" t="s">
        <v>381</v>
      </c>
    </row>
    <row r="9" spans="1:5" ht="12.75" customHeight="1" x14ac:dyDescent="0.25">
      <c r="A9" s="70"/>
      <c r="B9" s="70"/>
      <c r="C9" s="70">
        <v>8</v>
      </c>
      <c r="D9" s="70" t="s">
        <v>21</v>
      </c>
      <c r="E9" s="298" t="s">
        <v>381</v>
      </c>
    </row>
    <row r="10" spans="1:5" ht="12.75" customHeight="1" x14ac:dyDescent="0.25">
      <c r="A10" s="70"/>
      <c r="B10" s="70"/>
      <c r="C10" s="70">
        <v>11</v>
      </c>
      <c r="D10" s="70" t="s">
        <v>22</v>
      </c>
      <c r="E10" s="298" t="s">
        <v>376</v>
      </c>
    </row>
    <row r="11" spans="1:5" ht="12.95" customHeight="1" x14ac:dyDescent="0.25">
      <c r="A11" s="70">
        <v>3</v>
      </c>
      <c r="B11" s="70" t="s">
        <v>2</v>
      </c>
      <c r="C11" s="70">
        <v>1</v>
      </c>
      <c r="D11" s="70" t="s">
        <v>23</v>
      </c>
      <c r="E11" s="298" t="s">
        <v>382</v>
      </c>
    </row>
    <row r="12" spans="1:5" ht="12.95" customHeight="1" x14ac:dyDescent="0.25">
      <c r="A12" s="70"/>
      <c r="B12" s="70"/>
      <c r="C12" s="70">
        <v>2</v>
      </c>
      <c r="D12" s="70" t="s">
        <v>24</v>
      </c>
      <c r="E12" s="298" t="s">
        <v>382</v>
      </c>
    </row>
    <row r="13" spans="1:5" ht="12.95" customHeight="1" x14ac:dyDescent="0.25">
      <c r="A13" s="70">
        <v>4</v>
      </c>
      <c r="B13" s="70" t="s">
        <v>3</v>
      </c>
      <c r="C13" s="70">
        <v>1</v>
      </c>
      <c r="D13" s="70" t="s">
        <v>25</v>
      </c>
      <c r="E13" s="298" t="s">
        <v>381</v>
      </c>
    </row>
    <row r="14" spans="1:5" ht="12.95" customHeight="1" x14ac:dyDescent="0.25">
      <c r="A14" s="70"/>
      <c r="B14" s="70"/>
      <c r="C14" s="70">
        <v>2</v>
      </c>
      <c r="D14" s="70" t="s">
        <v>26</v>
      </c>
      <c r="E14" s="298" t="s">
        <v>381</v>
      </c>
    </row>
    <row r="15" spans="1:5" ht="12.95" customHeight="1" x14ac:dyDescent="0.25">
      <c r="A15" s="70"/>
      <c r="B15" s="70"/>
      <c r="C15" s="70">
        <v>6</v>
      </c>
      <c r="D15" s="70" t="s">
        <v>28</v>
      </c>
      <c r="E15" s="298" t="s">
        <v>383</v>
      </c>
    </row>
    <row r="16" spans="1:5" ht="28.5" customHeight="1" x14ac:dyDescent="0.25">
      <c r="A16" s="70">
        <v>5</v>
      </c>
      <c r="B16" s="71" t="s">
        <v>4</v>
      </c>
      <c r="C16" s="70">
        <v>1</v>
      </c>
      <c r="D16" s="70" t="s">
        <v>29</v>
      </c>
      <c r="E16" s="298" t="s">
        <v>522</v>
      </c>
    </row>
    <row r="17" spans="1:8" ht="12.95" customHeight="1" x14ac:dyDescent="0.25">
      <c r="A17" s="70"/>
      <c r="B17" s="70"/>
      <c r="C17" s="70">
        <v>2</v>
      </c>
      <c r="D17" s="70" t="s">
        <v>30</v>
      </c>
      <c r="E17" s="298" t="s">
        <v>376</v>
      </c>
    </row>
    <row r="18" spans="1:8" ht="12.95" customHeight="1" x14ac:dyDescent="0.25">
      <c r="A18" s="70">
        <v>6</v>
      </c>
      <c r="B18" s="70" t="s">
        <v>5</v>
      </c>
      <c r="C18" s="70">
        <v>1</v>
      </c>
      <c r="D18" s="70" t="s">
        <v>31</v>
      </c>
      <c r="E18" s="298" t="s">
        <v>376</v>
      </c>
    </row>
    <row r="19" spans="1:8" ht="12.95" customHeight="1" x14ac:dyDescent="0.25">
      <c r="A19" s="70"/>
      <c r="B19" s="70"/>
      <c r="C19" s="70">
        <v>2</v>
      </c>
      <c r="D19" s="70" t="s">
        <v>32</v>
      </c>
      <c r="E19" s="298" t="s">
        <v>376</v>
      </c>
    </row>
    <row r="20" spans="1:8" ht="12.95" customHeight="1" x14ac:dyDescent="0.25">
      <c r="A20" s="70">
        <v>8</v>
      </c>
      <c r="B20" s="70" t="s">
        <v>6</v>
      </c>
      <c r="C20" s="70">
        <v>1</v>
      </c>
      <c r="D20" s="70" t="s">
        <v>33</v>
      </c>
      <c r="E20" s="298" t="s">
        <v>384</v>
      </c>
    </row>
    <row r="21" spans="1:8" ht="12.95" customHeight="1" x14ac:dyDescent="0.25">
      <c r="A21" s="70"/>
      <c r="B21" s="70"/>
      <c r="C21" s="70">
        <v>2</v>
      </c>
      <c r="D21" s="71" t="s">
        <v>34</v>
      </c>
      <c r="E21" s="298" t="s">
        <v>384</v>
      </c>
    </row>
    <row r="22" spans="1:8" ht="29.25" customHeight="1" x14ac:dyDescent="0.25">
      <c r="A22" s="70">
        <v>9</v>
      </c>
      <c r="B22" s="71" t="s">
        <v>7</v>
      </c>
      <c r="C22" s="70">
        <v>1</v>
      </c>
      <c r="D22" s="70" t="s">
        <v>35</v>
      </c>
      <c r="E22" s="298" t="s">
        <v>384</v>
      </c>
    </row>
    <row r="23" spans="1:8" ht="29.25" customHeight="1" x14ac:dyDescent="0.25">
      <c r="A23" s="70"/>
      <c r="B23" s="70"/>
      <c r="C23" s="70">
        <v>2</v>
      </c>
      <c r="D23" s="70" t="s">
        <v>36</v>
      </c>
      <c r="E23" s="298" t="s">
        <v>384</v>
      </c>
    </row>
    <row r="24" spans="1:8" ht="12.95" customHeight="1" x14ac:dyDescent="0.25">
      <c r="A24" s="70"/>
      <c r="B24" s="70"/>
      <c r="C24" s="70">
        <v>3</v>
      </c>
      <c r="D24" s="70" t="s">
        <v>37</v>
      </c>
      <c r="E24" s="298" t="s">
        <v>384</v>
      </c>
    </row>
    <row r="25" spans="1:8" ht="12.95" customHeight="1" x14ac:dyDescent="0.25">
      <c r="A25" s="70"/>
      <c r="B25" s="70"/>
      <c r="C25" s="70">
        <v>4</v>
      </c>
      <c r="D25" s="70" t="s">
        <v>38</v>
      </c>
      <c r="E25" s="298" t="s">
        <v>384</v>
      </c>
    </row>
    <row r="26" spans="1:8" ht="12.95" customHeight="1" x14ac:dyDescent="0.25">
      <c r="A26" s="70"/>
      <c r="B26" s="70"/>
      <c r="C26" s="70">
        <v>7</v>
      </c>
      <c r="D26" s="70" t="s">
        <v>39</v>
      </c>
      <c r="E26" s="298" t="s">
        <v>384</v>
      </c>
    </row>
    <row r="27" spans="1:8" ht="12.95" customHeight="1" x14ac:dyDescent="0.25">
      <c r="A27" s="70"/>
      <c r="B27" s="70"/>
      <c r="C27" s="70">
        <v>8</v>
      </c>
      <c r="D27" s="70" t="s">
        <v>40</v>
      </c>
      <c r="E27" s="298" t="s">
        <v>382</v>
      </c>
      <c r="H27" s="291"/>
    </row>
    <row r="28" spans="1:8" ht="12.95" customHeight="1" x14ac:dyDescent="0.25">
      <c r="A28" s="70">
        <v>10</v>
      </c>
      <c r="B28" s="70" t="s">
        <v>8</v>
      </c>
      <c r="C28" s="70">
        <v>2</v>
      </c>
      <c r="D28" s="70" t="s">
        <v>41</v>
      </c>
      <c r="E28" s="298" t="s">
        <v>384</v>
      </c>
    </row>
    <row r="29" spans="1:8" ht="12.95" customHeight="1" x14ac:dyDescent="0.25">
      <c r="A29" s="70"/>
      <c r="B29" s="70"/>
      <c r="C29" s="70">
        <v>5</v>
      </c>
      <c r="D29" s="70" t="s">
        <v>42</v>
      </c>
      <c r="E29" s="298" t="s">
        <v>384</v>
      </c>
    </row>
    <row r="30" spans="1:8" ht="12.95" customHeight="1" x14ac:dyDescent="0.25">
      <c r="A30" s="70">
        <v>12</v>
      </c>
      <c r="B30" s="70" t="s">
        <v>9</v>
      </c>
      <c r="C30" s="70">
        <v>1</v>
      </c>
      <c r="D30" s="70" t="s">
        <v>43</v>
      </c>
      <c r="E30" s="298" t="s">
        <v>523</v>
      </c>
    </row>
    <row r="31" spans="1:8" ht="12.95" customHeight="1" x14ac:dyDescent="0.25">
      <c r="A31" s="70"/>
      <c r="B31" s="70"/>
      <c r="C31" s="70">
        <v>2</v>
      </c>
      <c r="D31" s="70" t="s">
        <v>44</v>
      </c>
      <c r="E31" s="298" t="s">
        <v>523</v>
      </c>
    </row>
    <row r="32" spans="1:8" ht="12.95" customHeight="1" x14ac:dyDescent="0.25">
      <c r="A32" s="70"/>
      <c r="B32" s="70"/>
      <c r="C32" s="70">
        <v>3</v>
      </c>
      <c r="D32" s="70" t="s">
        <v>45</v>
      </c>
      <c r="E32" s="298" t="s">
        <v>523</v>
      </c>
    </row>
    <row r="33" spans="1:5" ht="12.95" customHeight="1" x14ac:dyDescent="0.25">
      <c r="A33" s="70"/>
      <c r="B33" s="70"/>
      <c r="C33" s="70">
        <v>4</v>
      </c>
      <c r="D33" s="70" t="s">
        <v>46</v>
      </c>
      <c r="E33" s="298" t="s">
        <v>523</v>
      </c>
    </row>
    <row r="34" spans="1:5" ht="12.95" customHeight="1" x14ac:dyDescent="0.25">
      <c r="A34" s="70"/>
      <c r="B34" s="70"/>
      <c r="C34" s="70">
        <v>6</v>
      </c>
      <c r="D34" s="70" t="s">
        <v>47</v>
      </c>
      <c r="E34" s="298" t="s">
        <v>376</v>
      </c>
    </row>
    <row r="35" spans="1:5" ht="12.95" customHeight="1" x14ac:dyDescent="0.25">
      <c r="A35" s="70"/>
      <c r="B35" s="70"/>
      <c r="C35" s="70">
        <v>7</v>
      </c>
      <c r="D35" s="71" t="s">
        <v>48</v>
      </c>
      <c r="E35" s="298" t="s">
        <v>523</v>
      </c>
    </row>
    <row r="36" spans="1:5" ht="12.95" customHeight="1" x14ac:dyDescent="0.25">
      <c r="A36" s="70"/>
      <c r="B36" s="70"/>
      <c r="C36" s="70">
        <v>8</v>
      </c>
      <c r="D36" s="70" t="s">
        <v>49</v>
      </c>
      <c r="E36" s="298" t="s">
        <v>376</v>
      </c>
    </row>
    <row r="37" spans="1:5" ht="12.95" customHeight="1" x14ac:dyDescent="0.25">
      <c r="A37" s="70"/>
      <c r="B37" s="70"/>
      <c r="C37" s="70">
        <v>9</v>
      </c>
      <c r="D37" s="70" t="s">
        <v>50</v>
      </c>
      <c r="E37" s="298" t="s">
        <v>381</v>
      </c>
    </row>
    <row r="38" spans="1:5" ht="12.95" customHeight="1" x14ac:dyDescent="0.25">
      <c r="A38" s="70">
        <v>13</v>
      </c>
      <c r="B38" s="70" t="s">
        <v>341</v>
      </c>
      <c r="C38" s="70">
        <v>7</v>
      </c>
      <c r="D38" s="70" t="s">
        <v>342</v>
      </c>
      <c r="E38" s="298" t="s">
        <v>381</v>
      </c>
    </row>
    <row r="39" spans="1:5" ht="12.95" customHeight="1" x14ac:dyDescent="0.25">
      <c r="A39" s="70">
        <v>14</v>
      </c>
      <c r="B39" s="70" t="s">
        <v>10</v>
      </c>
      <c r="C39" s="70">
        <v>2</v>
      </c>
      <c r="D39" s="70" t="s">
        <v>51</v>
      </c>
      <c r="E39" s="298" t="s">
        <v>382</v>
      </c>
    </row>
    <row r="40" spans="1:5" ht="12.95" customHeight="1" x14ac:dyDescent="0.25">
      <c r="A40" s="70"/>
      <c r="B40" s="70"/>
      <c r="C40" s="70">
        <v>4</v>
      </c>
      <c r="D40" s="70" t="s">
        <v>52</v>
      </c>
      <c r="E40" s="298" t="s">
        <v>382</v>
      </c>
    </row>
    <row r="41" spans="1:5" ht="27.95" customHeight="1" x14ac:dyDescent="0.25">
      <c r="A41" s="70">
        <v>15</v>
      </c>
      <c r="B41" s="71" t="s">
        <v>11</v>
      </c>
      <c r="C41" s="70">
        <v>1</v>
      </c>
      <c r="D41" s="70" t="s">
        <v>53</v>
      </c>
      <c r="E41" s="298" t="s">
        <v>376</v>
      </c>
    </row>
    <row r="42" spans="1:5" ht="12.95" customHeight="1" x14ac:dyDescent="0.25">
      <c r="A42" s="70"/>
      <c r="B42" s="70"/>
      <c r="C42" s="70">
        <v>3</v>
      </c>
      <c r="D42" s="70" t="s">
        <v>343</v>
      </c>
      <c r="E42" s="298" t="s">
        <v>376</v>
      </c>
    </row>
    <row r="43" spans="1:5" ht="12.95" customHeight="1" x14ac:dyDescent="0.25">
      <c r="A43" s="70">
        <v>16</v>
      </c>
      <c r="B43" s="70" t="s">
        <v>12</v>
      </c>
      <c r="C43" s="70">
        <v>1</v>
      </c>
      <c r="D43" s="70" t="s">
        <v>54</v>
      </c>
      <c r="E43" s="298" t="s">
        <v>382</v>
      </c>
    </row>
    <row r="44" spans="1:5" ht="12.95" customHeight="1" x14ac:dyDescent="0.25">
      <c r="A44" s="70">
        <v>19</v>
      </c>
      <c r="B44" s="70" t="s">
        <v>13</v>
      </c>
      <c r="C44" s="70">
        <v>1</v>
      </c>
      <c r="D44" s="71" t="s">
        <v>55</v>
      </c>
      <c r="E44" s="298" t="s">
        <v>376</v>
      </c>
    </row>
    <row r="45" spans="1:5" ht="12.95" customHeight="1" x14ac:dyDescent="0.25">
      <c r="A45" s="70">
        <v>20</v>
      </c>
      <c r="B45" s="70" t="s">
        <v>344</v>
      </c>
      <c r="C45" s="299">
        <v>1</v>
      </c>
      <c r="D45" s="70" t="s">
        <v>348</v>
      </c>
      <c r="E45" s="298" t="s">
        <v>377</v>
      </c>
    </row>
    <row r="46" spans="1:5" ht="12.95" customHeight="1" x14ac:dyDescent="0.25">
      <c r="A46" s="70"/>
      <c r="B46" s="70"/>
      <c r="C46" s="299">
        <v>2</v>
      </c>
      <c r="D46" s="70" t="s">
        <v>349</v>
      </c>
      <c r="E46" s="298" t="s">
        <v>377</v>
      </c>
    </row>
    <row r="47" spans="1:5" ht="12.95" customHeight="1" x14ac:dyDescent="0.25">
      <c r="A47" s="70"/>
      <c r="B47" s="70"/>
      <c r="C47" s="299">
        <v>3</v>
      </c>
      <c r="D47" s="70" t="s">
        <v>350</v>
      </c>
      <c r="E47" s="298" t="s">
        <v>377</v>
      </c>
    </row>
    <row r="48" spans="1:5" ht="12.95" customHeight="1" x14ac:dyDescent="0.25">
      <c r="A48" s="70">
        <v>50</v>
      </c>
      <c r="B48" s="70" t="s">
        <v>345</v>
      </c>
      <c r="C48" s="70">
        <v>1</v>
      </c>
      <c r="D48" s="70" t="s">
        <v>346</v>
      </c>
      <c r="E48" s="298" t="s">
        <v>377</v>
      </c>
    </row>
    <row r="49" spans="1:5" ht="12.95" customHeight="1" x14ac:dyDescent="0.25">
      <c r="A49" s="70"/>
      <c r="B49" s="70"/>
      <c r="C49" s="70">
        <v>2</v>
      </c>
      <c r="D49" s="70" t="s">
        <v>347</v>
      </c>
      <c r="E49" s="298" t="s">
        <v>377</v>
      </c>
    </row>
  </sheetData>
  <customSheetViews>
    <customSheetView guid="{FD66CCA4-E734-40F6-A42D-704ADC03C8FF}" showPageBreaks="1" fitToPage="1" printArea="1" hiddenColumns="1" showRuler="0">
      <selection activeCell="E34" sqref="E34"/>
      <pageMargins left="0.39370078740157483" right="0.39370078740157483" top="0.67" bottom="0.19685039370078741" header="0.19685039370078741" footer="0.19685039370078741"/>
      <pageSetup paperSize="9" scale="57" orientation="portrait" r:id="rId1"/>
      <headerFooter alignWithMargins="0">
        <oddFooter>&amp;L&amp;"Tahoma,Corsivo"&amp;8Elenco Processi&amp;R&amp;P</oddFooter>
      </headerFooter>
    </customSheetView>
    <customSheetView guid="{0CDFE071-D2BF-4AC9-96FE-3C7CC2EB89D1}" showPageBreaks="1" fitToPage="1" printArea="1" hiddenColumns="1">
      <selection activeCell="E2" sqref="E2:E48"/>
      <pageMargins left="0.39370078740157483" right="0.39370078740157483" top="0.67" bottom="0.19685039370078741" header="0.19685039370078741" footer="0.19685039370078741"/>
      <pageSetup paperSize="9" scale="56" orientation="portrait" r:id="rId2"/>
      <headerFooter alignWithMargins="0">
        <oddFooter>&amp;L&amp;"Tahoma,Corsivo"&amp;8Elenco Processi&amp;R&amp;P</oddFooter>
      </headerFooter>
    </customSheetView>
    <customSheetView guid="{5274FD7E-76C2-47C3-8C9C-C2C181076605}" showPageBreaks="1" fitToPage="1" showRuler="0">
      <selection activeCell="E34" sqref="E34"/>
      <pageMargins left="0.39370078740157483" right="0.39370078740157483" top="0.67" bottom="0.19685039370078741" header="0.19685039370078741" footer="0.19685039370078741"/>
      <pageSetup paperSize="9" scale="56" orientation="portrait" r:id="rId3"/>
      <headerFooter alignWithMargins="0">
        <oddFooter>&amp;L&amp;"Tahoma,Corsivo"&amp;8Elenco Processi&amp;R&amp;P</oddFooter>
      </headerFooter>
    </customSheetView>
  </customSheetViews>
  <phoneticPr fontId="27" type="noConversion"/>
  <pageMargins left="0.39370078740157483" right="0.39370078740157483" top="0.6692913385826772" bottom="0.19685039370078741" header="0.19685039370078741" footer="0.19685039370078741"/>
  <pageSetup paperSize="9" scale="56" fitToHeight="0" orientation="portrait" r:id="rId4"/>
  <headerFooter alignWithMargins="0">
    <oddHeader>&amp;C
COMUNE DI CAVALLERMAGGIORE</oddHeader>
    <oddFooter>&amp;L&amp;"Tahoma,Corsivo"&amp;8Elenco Processi&amp;R&amp;P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64"/>
  <sheetViews>
    <sheetView topLeftCell="A27" workbookViewId="0">
      <selection activeCell="B26" sqref="B26:G26"/>
    </sheetView>
  </sheetViews>
  <sheetFormatPr defaultRowHeight="15" x14ac:dyDescent="0.25"/>
  <cols>
    <col min="2" max="2" width="10.85546875" customWidth="1"/>
    <col min="16" max="16" width="10.140625" bestFit="1" customWidth="1"/>
  </cols>
  <sheetData>
    <row r="1" spans="1:14" ht="18.75" thickBot="1" x14ac:dyDescent="0.3">
      <c r="A1" s="520" t="s">
        <v>387</v>
      </c>
      <c r="B1" s="520"/>
      <c r="C1" s="520"/>
      <c r="D1" s="520"/>
      <c r="E1" s="520"/>
      <c r="F1" s="520"/>
      <c r="G1" s="520"/>
      <c r="H1" s="520"/>
      <c r="I1" s="520"/>
      <c r="J1" s="520"/>
      <c r="K1" s="520"/>
      <c r="L1" s="520"/>
      <c r="M1" s="520"/>
      <c r="N1" s="520"/>
    </row>
    <row r="2" spans="1:14" x14ac:dyDescent="0.25">
      <c r="A2" s="51"/>
      <c r="B2" s="51"/>
      <c r="C2" s="51"/>
      <c r="D2" s="51"/>
      <c r="E2" s="51"/>
      <c r="F2" s="51"/>
      <c r="G2" s="51"/>
      <c r="H2" s="51"/>
      <c r="I2" s="51"/>
      <c r="J2" s="51"/>
      <c r="K2" s="51"/>
      <c r="L2" s="51"/>
      <c r="M2" s="51"/>
      <c r="N2" s="51"/>
    </row>
    <row r="3" spans="1:14" ht="31.7" customHeight="1" x14ac:dyDescent="0.25">
      <c r="A3" s="521" t="s">
        <v>385</v>
      </c>
      <c r="B3" s="522"/>
      <c r="C3" s="522"/>
      <c r="D3" s="523"/>
      <c r="E3" s="524" t="s">
        <v>396</v>
      </c>
      <c r="F3" s="525"/>
      <c r="G3" s="525"/>
      <c r="H3" s="526"/>
      <c r="I3" s="1091" t="s">
        <v>397</v>
      </c>
      <c r="J3" s="1092"/>
      <c r="K3" s="1092"/>
      <c r="L3" s="1092"/>
      <c r="M3" s="1092"/>
      <c r="N3" s="1094"/>
    </row>
    <row r="4" spans="1:14" x14ac:dyDescent="0.25">
      <c r="A4" s="529" t="s">
        <v>391</v>
      </c>
      <c r="B4" s="530"/>
      <c r="C4" s="530"/>
      <c r="D4" s="531"/>
      <c r="E4" s="535" t="s">
        <v>661</v>
      </c>
      <c r="F4" s="536"/>
      <c r="G4" s="536"/>
      <c r="H4" s="536"/>
      <c r="I4" s="537" t="s">
        <v>398</v>
      </c>
      <c r="J4" s="538"/>
      <c r="K4" s="538"/>
      <c r="L4" s="539"/>
      <c r="M4" s="539"/>
      <c r="N4" s="540"/>
    </row>
    <row r="5" spans="1:14" x14ac:dyDescent="0.25">
      <c r="A5" s="532"/>
      <c r="B5" s="533"/>
      <c r="C5" s="533"/>
      <c r="D5" s="534"/>
      <c r="E5" s="536"/>
      <c r="F5" s="536"/>
      <c r="G5" s="536"/>
      <c r="H5" s="536"/>
      <c r="I5" s="541"/>
      <c r="J5" s="542"/>
      <c r="K5" s="542"/>
      <c r="L5" s="542"/>
      <c r="M5" s="542"/>
      <c r="N5" s="543"/>
    </row>
    <row r="6" spans="1:14" x14ac:dyDescent="0.25">
      <c r="A6" s="557" t="s">
        <v>279</v>
      </c>
      <c r="B6" s="558"/>
      <c r="C6" s="558"/>
      <c r="D6" s="559"/>
      <c r="E6" s="563" t="s">
        <v>393</v>
      </c>
      <c r="F6" s="563"/>
      <c r="G6" s="563"/>
      <c r="H6" s="564"/>
      <c r="I6" s="567" t="s">
        <v>280</v>
      </c>
      <c r="J6" s="567"/>
      <c r="K6" s="567"/>
      <c r="L6" s="567"/>
      <c r="M6" s="567"/>
      <c r="N6" s="567"/>
    </row>
    <row r="7" spans="1:14" x14ac:dyDescent="0.25">
      <c r="A7" s="560"/>
      <c r="B7" s="561"/>
      <c r="C7" s="561"/>
      <c r="D7" s="562"/>
      <c r="E7" s="565"/>
      <c r="F7" s="565"/>
      <c r="G7" s="565"/>
      <c r="H7" s="566"/>
      <c r="I7" s="568">
        <v>2026</v>
      </c>
      <c r="J7" s="569"/>
      <c r="K7" s="567">
        <v>2027</v>
      </c>
      <c r="L7" s="567"/>
      <c r="M7" s="567">
        <v>2028</v>
      </c>
      <c r="N7" s="567"/>
    </row>
    <row r="8" spans="1:14" x14ac:dyDescent="0.25">
      <c r="A8" s="544" t="s">
        <v>281</v>
      </c>
      <c r="B8" s="545"/>
      <c r="C8" s="545"/>
      <c r="D8" s="546"/>
      <c r="E8" s="547" t="s">
        <v>666</v>
      </c>
      <c r="F8" s="547"/>
      <c r="G8" s="547"/>
      <c r="H8" s="548"/>
      <c r="I8" s="549" t="s">
        <v>338</v>
      </c>
      <c r="J8" s="550"/>
      <c r="K8" s="551" t="s">
        <v>338</v>
      </c>
      <c r="L8" s="551"/>
      <c r="M8" s="551" t="s">
        <v>338</v>
      </c>
      <c r="N8" s="551"/>
    </row>
    <row r="9" spans="1:14" ht="45.95" customHeight="1" x14ac:dyDescent="0.25">
      <c r="A9" s="552" t="s">
        <v>283</v>
      </c>
      <c r="B9" s="553"/>
      <c r="C9" s="1095" t="s">
        <v>899</v>
      </c>
      <c r="D9" s="1096"/>
      <c r="E9" s="1096"/>
      <c r="F9" s="1096"/>
      <c r="G9" s="1096"/>
      <c r="H9" s="1096"/>
      <c r="I9" s="1096"/>
      <c r="J9" s="1096"/>
      <c r="K9" s="1096"/>
      <c r="L9" s="1096"/>
      <c r="M9" s="1096"/>
      <c r="N9" s="1097"/>
    </row>
    <row r="10" spans="1:14" x14ac:dyDescent="0.25">
      <c r="A10" s="552"/>
      <c r="B10" s="553"/>
      <c r="C10" s="573"/>
      <c r="D10" s="574"/>
      <c r="E10" s="574"/>
      <c r="F10" s="574"/>
      <c r="G10" s="574"/>
      <c r="H10" s="574"/>
      <c r="I10" s="574"/>
      <c r="J10" s="574"/>
      <c r="K10" s="574"/>
      <c r="L10" s="574"/>
      <c r="M10" s="574"/>
      <c r="N10" s="575"/>
    </row>
    <row r="11" spans="1:14" x14ac:dyDescent="0.25">
      <c r="A11" s="576" t="s">
        <v>284</v>
      </c>
      <c r="B11" s="577"/>
      <c r="C11" s="1001" t="s">
        <v>957</v>
      </c>
      <c r="D11" s="1002"/>
      <c r="E11" s="1002"/>
      <c r="F11" s="1002"/>
      <c r="G11" s="1002"/>
      <c r="H11" s="1002"/>
      <c r="I11" s="1002"/>
      <c r="J11" s="1002"/>
      <c r="K11" s="1002"/>
      <c r="L11" s="1002"/>
      <c r="M11" s="1002"/>
      <c r="N11" s="1003"/>
    </row>
    <row r="12" spans="1:14" x14ac:dyDescent="0.25">
      <c r="A12" s="578"/>
      <c r="B12" s="579"/>
      <c r="C12" s="1004" t="s">
        <v>877</v>
      </c>
      <c r="D12" s="1005"/>
      <c r="E12" s="1005"/>
      <c r="F12" s="1005"/>
      <c r="G12" s="1005"/>
      <c r="H12" s="1005"/>
      <c r="I12" s="1005"/>
      <c r="J12" s="1005"/>
      <c r="K12" s="1005"/>
      <c r="L12" s="1005"/>
      <c r="M12" s="1005"/>
      <c r="N12" s="1006"/>
    </row>
    <row r="13" spans="1:14" x14ac:dyDescent="0.25">
      <c r="A13" s="578"/>
      <c r="B13" s="579"/>
      <c r="C13" s="1004" t="s">
        <v>877</v>
      </c>
      <c r="D13" s="1005"/>
      <c r="E13" s="1005"/>
      <c r="F13" s="1005"/>
      <c r="G13" s="1005"/>
      <c r="H13" s="1005"/>
      <c r="I13" s="1005"/>
      <c r="J13" s="1005"/>
      <c r="K13" s="1005"/>
      <c r="L13" s="1005"/>
      <c r="M13" s="1005"/>
      <c r="N13" s="1006"/>
    </row>
    <row r="14" spans="1:14" x14ac:dyDescent="0.25">
      <c r="A14" s="578"/>
      <c r="B14" s="579"/>
      <c r="C14" s="1004" t="s">
        <v>877</v>
      </c>
      <c r="D14" s="1005"/>
      <c r="E14" s="1005"/>
      <c r="F14" s="1005"/>
      <c r="G14" s="1005"/>
      <c r="H14" s="1005"/>
      <c r="I14" s="1005"/>
      <c r="J14" s="1005"/>
      <c r="K14" s="1005"/>
      <c r="L14" s="1005"/>
      <c r="M14" s="1005"/>
      <c r="N14" s="1006"/>
    </row>
    <row r="15" spans="1:14" x14ac:dyDescent="0.25">
      <c r="A15" s="578"/>
      <c r="B15" s="579"/>
      <c r="C15" s="1004" t="s">
        <v>877</v>
      </c>
      <c r="D15" s="1005"/>
      <c r="E15" s="1005"/>
      <c r="F15" s="1005"/>
      <c r="G15" s="1005"/>
      <c r="H15" s="1005"/>
      <c r="I15" s="1005"/>
      <c r="J15" s="1005"/>
      <c r="K15" s="1005"/>
      <c r="L15" s="1005"/>
      <c r="M15" s="1005"/>
      <c r="N15" s="1006"/>
    </row>
    <row r="16" spans="1:14" ht="14.45" hidden="1" customHeight="1" x14ac:dyDescent="0.25">
      <c r="A16" s="578"/>
      <c r="B16" s="579"/>
      <c r="C16" s="1004" t="s">
        <v>877</v>
      </c>
      <c r="D16" s="1005"/>
      <c r="E16" s="1005"/>
      <c r="F16" s="1005"/>
      <c r="G16" s="1005"/>
      <c r="H16" s="1005"/>
      <c r="I16" s="1005"/>
      <c r="J16" s="1005"/>
      <c r="K16" s="1005"/>
      <c r="L16" s="1005"/>
      <c r="M16" s="1005"/>
      <c r="N16" s="1006"/>
    </row>
    <row r="17" spans="1:15" ht="14.45" hidden="1" customHeight="1" x14ac:dyDescent="0.25">
      <c r="A17" s="578"/>
      <c r="B17" s="579"/>
      <c r="C17" s="1004" t="s">
        <v>877</v>
      </c>
      <c r="D17" s="1005"/>
      <c r="E17" s="1005"/>
      <c r="F17" s="1005"/>
      <c r="G17" s="1005"/>
      <c r="H17" s="1005"/>
      <c r="I17" s="1005"/>
      <c r="J17" s="1005"/>
      <c r="K17" s="1005"/>
      <c r="L17" s="1005"/>
      <c r="M17" s="1005"/>
      <c r="N17" s="1006"/>
    </row>
    <row r="18" spans="1:15" ht="14.45" hidden="1" customHeight="1" x14ac:dyDescent="0.25">
      <c r="A18" s="578"/>
      <c r="B18" s="579"/>
      <c r="C18" s="1004" t="s">
        <v>877</v>
      </c>
      <c r="D18" s="1005"/>
      <c r="E18" s="1005"/>
      <c r="F18" s="1005"/>
      <c r="G18" s="1005"/>
      <c r="H18" s="1005"/>
      <c r="I18" s="1005"/>
      <c r="J18" s="1005"/>
      <c r="K18" s="1005"/>
      <c r="L18" s="1005"/>
      <c r="M18" s="1005"/>
      <c r="N18" s="1006"/>
    </row>
    <row r="19" spans="1:15" ht="14.45" hidden="1" customHeight="1" x14ac:dyDescent="0.25">
      <c r="A19" s="578"/>
      <c r="B19" s="579"/>
      <c r="C19" s="1004" t="s">
        <v>877</v>
      </c>
      <c r="D19" s="1005"/>
      <c r="E19" s="1005"/>
      <c r="F19" s="1005"/>
      <c r="G19" s="1005"/>
      <c r="H19" s="1005"/>
      <c r="I19" s="1005"/>
      <c r="J19" s="1005"/>
      <c r="K19" s="1005"/>
      <c r="L19" s="1005"/>
      <c r="M19" s="1005"/>
      <c r="N19" s="1006"/>
    </row>
    <row r="20" spans="1:15" ht="14.45" hidden="1" customHeight="1" x14ac:dyDescent="0.25">
      <c r="A20" s="578"/>
      <c r="B20" s="579"/>
      <c r="C20" s="1004" t="s">
        <v>877</v>
      </c>
      <c r="D20" s="1005"/>
      <c r="E20" s="1005"/>
      <c r="F20" s="1005"/>
      <c r="G20" s="1005"/>
      <c r="H20" s="1005"/>
      <c r="I20" s="1005"/>
      <c r="J20" s="1005"/>
      <c r="K20" s="1005"/>
      <c r="L20" s="1005"/>
      <c r="M20" s="1005"/>
      <c r="N20" s="1006"/>
    </row>
    <row r="21" spans="1:15" ht="14.45" hidden="1" customHeight="1" x14ac:dyDescent="0.25">
      <c r="A21" s="578"/>
      <c r="B21" s="579"/>
      <c r="C21" s="1004" t="s">
        <v>877</v>
      </c>
      <c r="D21" s="1005"/>
      <c r="E21" s="1005"/>
      <c r="F21" s="1005"/>
      <c r="G21" s="1005"/>
      <c r="H21" s="1005"/>
      <c r="I21" s="1005"/>
      <c r="J21" s="1005"/>
      <c r="K21" s="1005"/>
      <c r="L21" s="1005"/>
      <c r="M21" s="1005"/>
      <c r="N21" s="1006"/>
    </row>
    <row r="22" spans="1:15" ht="14.45" hidden="1" customHeight="1" x14ac:dyDescent="0.25">
      <c r="A22" s="578"/>
      <c r="B22" s="579"/>
      <c r="C22" s="1004" t="s">
        <v>877</v>
      </c>
      <c r="D22" s="1005"/>
      <c r="E22" s="1005"/>
      <c r="F22" s="1005"/>
      <c r="G22" s="1005"/>
      <c r="H22" s="1005"/>
      <c r="I22" s="1005"/>
      <c r="J22" s="1005"/>
      <c r="K22" s="1005"/>
      <c r="L22" s="1005"/>
      <c r="M22" s="1005"/>
      <c r="N22" s="1006"/>
    </row>
    <row r="23" spans="1:15" ht="14.45" hidden="1" customHeight="1" x14ac:dyDescent="0.25">
      <c r="A23" s="580"/>
      <c r="B23" s="581"/>
      <c r="C23" s="1007" t="s">
        <v>877</v>
      </c>
      <c r="D23" s="1008"/>
      <c r="E23" s="1008"/>
      <c r="F23" s="1008"/>
      <c r="G23" s="1008"/>
      <c r="H23" s="1008"/>
      <c r="I23" s="1008"/>
      <c r="J23" s="1008"/>
      <c r="K23" s="1008"/>
      <c r="L23" s="1008"/>
      <c r="M23" s="1008"/>
      <c r="N23" s="1009"/>
    </row>
    <row r="24" spans="1:15" x14ac:dyDescent="0.25">
      <c r="A24" s="591" t="s">
        <v>0</v>
      </c>
      <c r="B24" s="592"/>
      <c r="C24" s="592"/>
      <c r="D24" s="592"/>
      <c r="E24" s="592"/>
      <c r="F24" s="592"/>
      <c r="G24" s="592"/>
      <c r="H24" s="592"/>
      <c r="I24" s="592"/>
      <c r="J24" s="592"/>
      <c r="K24" s="592"/>
      <c r="L24" s="592"/>
      <c r="M24" s="592"/>
      <c r="N24" s="593"/>
    </row>
    <row r="25" spans="1:15" ht="30.75" customHeight="1" x14ac:dyDescent="0.25">
      <c r="A25" s="54">
        <v>1</v>
      </c>
      <c r="B25" s="570" t="s">
        <v>958</v>
      </c>
      <c r="C25" s="571"/>
      <c r="D25" s="571"/>
      <c r="E25" s="571"/>
      <c r="F25" s="571"/>
      <c r="G25" s="572"/>
      <c r="H25" s="54">
        <v>6</v>
      </c>
      <c r="I25" s="570"/>
      <c r="J25" s="571"/>
      <c r="K25" s="571"/>
      <c r="L25" s="571"/>
      <c r="M25" s="571"/>
      <c r="N25" s="572"/>
    </row>
    <row r="26" spans="1:15" ht="26.25" customHeight="1" x14ac:dyDescent="0.25">
      <c r="A26" s="54">
        <v>2</v>
      </c>
      <c r="B26" s="570" t="s">
        <v>399</v>
      </c>
      <c r="C26" s="571"/>
      <c r="D26" s="571"/>
      <c r="E26" s="571"/>
      <c r="F26" s="571"/>
      <c r="G26" s="572"/>
      <c r="H26" s="54">
        <v>7</v>
      </c>
      <c r="I26" s="570"/>
      <c r="J26" s="571"/>
      <c r="K26" s="571"/>
      <c r="L26" s="571"/>
      <c r="M26" s="571"/>
      <c r="N26" s="572"/>
    </row>
    <row r="27" spans="1:15" x14ac:dyDescent="0.25">
      <c r="A27" s="54">
        <v>3</v>
      </c>
      <c r="B27" s="570"/>
      <c r="C27" s="571"/>
      <c r="D27" s="571"/>
      <c r="E27" s="571"/>
      <c r="F27" s="571"/>
      <c r="G27" s="572"/>
      <c r="H27" s="54">
        <v>8</v>
      </c>
      <c r="I27" s="570"/>
      <c r="J27" s="571"/>
      <c r="K27" s="571"/>
      <c r="L27" s="571"/>
      <c r="M27" s="571"/>
      <c r="N27" s="572"/>
    </row>
    <row r="28" spans="1:15" x14ac:dyDescent="0.25">
      <c r="A28" s="54">
        <v>4</v>
      </c>
      <c r="B28" s="570"/>
      <c r="C28" s="571"/>
      <c r="D28" s="571"/>
      <c r="E28" s="571"/>
      <c r="F28" s="571"/>
      <c r="G28" s="572"/>
      <c r="H28" s="54">
        <v>9</v>
      </c>
      <c r="I28" s="570"/>
      <c r="J28" s="571"/>
      <c r="K28" s="571"/>
      <c r="L28" s="571"/>
      <c r="M28" s="571"/>
      <c r="N28" s="572"/>
    </row>
    <row r="29" spans="1:15" x14ac:dyDescent="0.25">
      <c r="A29" s="54">
        <v>5</v>
      </c>
      <c r="B29" s="570"/>
      <c r="C29" s="571"/>
      <c r="D29" s="571"/>
      <c r="E29" s="571"/>
      <c r="F29" s="571"/>
      <c r="G29" s="572"/>
      <c r="H29" s="54">
        <v>10</v>
      </c>
      <c r="I29" s="599"/>
      <c r="J29" s="599"/>
      <c r="K29" s="599"/>
      <c r="L29" s="599"/>
      <c r="M29" s="599"/>
      <c r="N29" s="599"/>
    </row>
    <row r="30" spans="1:15" x14ac:dyDescent="0.25">
      <c r="A30" s="600" t="s">
        <v>286</v>
      </c>
      <c r="B30" s="601"/>
      <c r="C30" s="601"/>
      <c r="D30" s="601"/>
      <c r="E30" s="601"/>
      <c r="F30" s="601"/>
      <c r="G30" s="601"/>
      <c r="H30" s="601"/>
      <c r="I30" s="601"/>
      <c r="J30" s="601"/>
      <c r="K30" s="601"/>
      <c r="L30" s="601"/>
      <c r="M30" s="601"/>
      <c r="N30" s="602"/>
    </row>
    <row r="31" spans="1:15" x14ac:dyDescent="0.25">
      <c r="A31" s="603" t="s">
        <v>287</v>
      </c>
      <c r="B31" s="604"/>
      <c r="C31" s="604"/>
      <c r="D31" s="604"/>
      <c r="E31" s="604"/>
      <c r="F31" s="604"/>
      <c r="G31" s="604"/>
      <c r="H31" s="605"/>
      <c r="I31" s="591" t="s">
        <v>909</v>
      </c>
      <c r="J31" s="593"/>
      <c r="K31" s="606" t="s">
        <v>910</v>
      </c>
      <c r="L31" s="606"/>
      <c r="M31" s="594" t="s">
        <v>288</v>
      </c>
      <c r="N31" s="594"/>
    </row>
    <row r="32" spans="1:15" x14ac:dyDescent="0.25">
      <c r="A32" s="595" t="s">
        <v>662</v>
      </c>
      <c r="B32" s="596"/>
      <c r="C32" s="596"/>
      <c r="D32" s="596"/>
      <c r="E32" s="596"/>
      <c r="F32" s="596"/>
      <c r="G32" s="596"/>
      <c r="H32" s="597"/>
      <c r="I32" s="598">
        <v>6</v>
      </c>
      <c r="J32" s="598"/>
      <c r="K32" s="598"/>
      <c r="L32" s="598"/>
      <c r="M32" s="598"/>
      <c r="N32" s="598"/>
      <c r="O32" s="322"/>
    </row>
    <row r="33" spans="1:14" hidden="1" x14ac:dyDescent="0.25">
      <c r="A33" s="595"/>
      <c r="B33" s="596"/>
      <c r="C33" s="596"/>
      <c r="D33" s="596"/>
      <c r="E33" s="596"/>
      <c r="F33" s="596"/>
      <c r="G33" s="596"/>
      <c r="H33" s="597"/>
      <c r="I33" s="598"/>
      <c r="J33" s="598"/>
      <c r="K33" s="1098"/>
      <c r="L33" s="1099"/>
      <c r="M33" s="1098"/>
      <c r="N33" s="1099"/>
    </row>
    <row r="34" spans="1:14" hidden="1" x14ac:dyDescent="0.25">
      <c r="A34" s="595"/>
      <c r="B34" s="596"/>
      <c r="C34" s="596"/>
      <c r="D34" s="596"/>
      <c r="E34" s="596"/>
      <c r="F34" s="596"/>
      <c r="G34" s="596"/>
      <c r="H34" s="597"/>
      <c r="I34" s="598"/>
      <c r="J34" s="598"/>
      <c r="K34" s="1098"/>
      <c r="L34" s="1099"/>
      <c r="M34" s="1098"/>
      <c r="N34" s="1099"/>
    </row>
    <row r="35" spans="1:14" hidden="1" x14ac:dyDescent="0.25">
      <c r="A35" s="595"/>
      <c r="B35" s="596"/>
      <c r="C35" s="596"/>
      <c r="D35" s="596"/>
      <c r="E35" s="596"/>
      <c r="F35" s="596"/>
      <c r="G35" s="596"/>
      <c r="H35" s="597"/>
      <c r="I35" s="598"/>
      <c r="J35" s="598"/>
      <c r="K35" s="1098"/>
      <c r="L35" s="1099"/>
      <c r="M35" s="1098"/>
      <c r="N35" s="1099"/>
    </row>
    <row r="36" spans="1:14" ht="15" customHeight="1" x14ac:dyDescent="0.25">
      <c r="A36" s="603" t="s">
        <v>289</v>
      </c>
      <c r="B36" s="604"/>
      <c r="C36" s="604"/>
      <c r="D36" s="604"/>
      <c r="E36" s="604"/>
      <c r="F36" s="604"/>
      <c r="G36" s="604"/>
      <c r="H36" s="605"/>
      <c r="I36" s="591" t="s">
        <v>909</v>
      </c>
      <c r="J36" s="593"/>
      <c r="K36" s="606" t="s">
        <v>910</v>
      </c>
      <c r="L36" s="606"/>
      <c r="M36" s="594" t="s">
        <v>288</v>
      </c>
      <c r="N36" s="594"/>
    </row>
    <row r="37" spans="1:14" x14ac:dyDescent="0.25">
      <c r="A37" s="595" t="s">
        <v>663</v>
      </c>
      <c r="B37" s="596"/>
      <c r="C37" s="596"/>
      <c r="D37" s="596"/>
      <c r="E37" s="596"/>
      <c r="F37" s="596"/>
      <c r="G37" s="596"/>
      <c r="H37" s="597"/>
      <c r="I37" s="598" t="s">
        <v>338</v>
      </c>
      <c r="J37" s="598"/>
      <c r="K37" s="607"/>
      <c r="L37" s="598"/>
      <c r="M37" s="598"/>
      <c r="N37" s="598"/>
    </row>
    <row r="38" spans="1:14" ht="15" customHeight="1" x14ac:dyDescent="0.25">
      <c r="A38" s="603" t="s">
        <v>290</v>
      </c>
      <c r="B38" s="604"/>
      <c r="C38" s="604"/>
      <c r="D38" s="604"/>
      <c r="E38" s="604"/>
      <c r="F38" s="604"/>
      <c r="G38" s="604"/>
      <c r="H38" s="605"/>
      <c r="I38" s="591" t="s">
        <v>909</v>
      </c>
      <c r="J38" s="593"/>
      <c r="K38" s="606" t="s">
        <v>910</v>
      </c>
      <c r="L38" s="606"/>
      <c r="M38" s="594" t="s">
        <v>288</v>
      </c>
      <c r="N38" s="594"/>
    </row>
    <row r="39" spans="1:14" x14ac:dyDescent="0.25">
      <c r="A39" s="595"/>
      <c r="B39" s="596"/>
      <c r="C39" s="596"/>
      <c r="D39" s="596"/>
      <c r="E39" s="596"/>
      <c r="F39" s="596"/>
      <c r="G39" s="596"/>
      <c r="H39" s="597"/>
      <c r="I39" s="608"/>
      <c r="J39" s="608"/>
      <c r="K39" s="598"/>
      <c r="L39" s="598"/>
      <c r="M39" s="598"/>
      <c r="N39" s="598"/>
    </row>
    <row r="40" spans="1:14" ht="15" customHeight="1" x14ac:dyDescent="0.25">
      <c r="A40" s="603" t="s">
        <v>291</v>
      </c>
      <c r="B40" s="604"/>
      <c r="C40" s="604"/>
      <c r="D40" s="604"/>
      <c r="E40" s="604"/>
      <c r="F40" s="604"/>
      <c r="G40" s="604"/>
      <c r="H40" s="605"/>
      <c r="I40" s="591" t="s">
        <v>909</v>
      </c>
      <c r="J40" s="593"/>
      <c r="K40" s="606" t="s">
        <v>910</v>
      </c>
      <c r="L40" s="606"/>
      <c r="M40" s="594" t="s">
        <v>288</v>
      </c>
      <c r="N40" s="594"/>
    </row>
    <row r="41" spans="1:14" x14ac:dyDescent="0.25">
      <c r="A41" s="609"/>
      <c r="B41" s="610"/>
      <c r="C41" s="610"/>
      <c r="D41" s="610"/>
      <c r="E41" s="610"/>
      <c r="F41" s="610"/>
      <c r="G41" s="610"/>
      <c r="H41" s="611"/>
      <c r="I41" s="598"/>
      <c r="J41" s="598"/>
      <c r="K41" s="598"/>
      <c r="L41" s="598"/>
      <c r="M41" s="598"/>
      <c r="N41" s="598"/>
    </row>
    <row r="42" spans="1:14" x14ac:dyDescent="0.25">
      <c r="A42" s="50"/>
      <c r="B42" s="50"/>
      <c r="C42" s="50"/>
      <c r="D42" s="50"/>
      <c r="E42" s="50"/>
      <c r="F42" s="50"/>
      <c r="G42" s="50"/>
      <c r="H42" s="50"/>
      <c r="I42" s="50"/>
      <c r="J42" s="50"/>
      <c r="K42" s="50"/>
      <c r="L42" s="50"/>
      <c r="M42" s="50"/>
      <c r="N42" s="50"/>
    </row>
    <row r="43" spans="1:14" x14ac:dyDescent="0.25">
      <c r="A43" s="600" t="s">
        <v>292</v>
      </c>
      <c r="B43" s="601"/>
      <c r="C43" s="601"/>
      <c r="D43" s="601"/>
      <c r="E43" s="601"/>
      <c r="F43" s="601"/>
      <c r="G43" s="601"/>
      <c r="H43" s="601"/>
      <c r="I43" s="601"/>
      <c r="J43" s="601"/>
      <c r="K43" s="601"/>
      <c r="L43" s="601"/>
      <c r="M43" s="601"/>
      <c r="N43" s="602"/>
    </row>
    <row r="44" spans="1:14" ht="42.75" x14ac:dyDescent="0.25">
      <c r="A44" s="594" t="s">
        <v>293</v>
      </c>
      <c r="B44" s="594"/>
      <c r="C44" s="57" t="s">
        <v>294</v>
      </c>
      <c r="D44" s="57" t="s">
        <v>295</v>
      </c>
      <c r="E44" s="57" t="s">
        <v>296</v>
      </c>
      <c r="F44" s="57" t="s">
        <v>297</v>
      </c>
      <c r="G44" s="57" t="s">
        <v>298</v>
      </c>
      <c r="H44" s="57" t="s">
        <v>299</v>
      </c>
      <c r="I44" s="57" t="s">
        <v>300</v>
      </c>
      <c r="J44" s="57" t="s">
        <v>301</v>
      </c>
      <c r="K44" s="57" t="s">
        <v>302</v>
      </c>
      <c r="L44" s="57" t="s">
        <v>303</v>
      </c>
      <c r="M44" s="57" t="s">
        <v>304</v>
      </c>
      <c r="N44" s="57" t="s">
        <v>305</v>
      </c>
    </row>
    <row r="45" spans="1:14" x14ac:dyDescent="0.25">
      <c r="A45" s="612">
        <f>IF(A25&gt;0,A25,"")</f>
        <v>1</v>
      </c>
      <c r="B45" s="613"/>
      <c r="C45" s="254" t="s">
        <v>282</v>
      </c>
      <c r="D45" s="254"/>
      <c r="E45" s="254"/>
      <c r="F45" s="254" t="s">
        <v>282</v>
      </c>
      <c r="G45" s="254" t="s">
        <v>282</v>
      </c>
      <c r="H45" s="254"/>
      <c r="I45" s="254"/>
      <c r="J45" s="268"/>
      <c r="K45" s="254"/>
      <c r="L45" s="254"/>
      <c r="M45" s="254"/>
      <c r="N45" s="254"/>
    </row>
    <row r="46" spans="1:14" x14ac:dyDescent="0.25">
      <c r="A46" s="612">
        <f>IF(A26&gt;0,A26,"")</f>
        <v>2</v>
      </c>
      <c r="B46" s="613"/>
      <c r="C46" s="254"/>
      <c r="D46" s="254" t="s">
        <v>282</v>
      </c>
      <c r="E46" s="254"/>
      <c r="F46" s="254"/>
      <c r="G46" s="254"/>
      <c r="H46" s="254" t="s">
        <v>282</v>
      </c>
      <c r="I46" s="254" t="s">
        <v>338</v>
      </c>
      <c r="J46" s="254" t="s">
        <v>282</v>
      </c>
      <c r="K46" s="254"/>
      <c r="L46" s="254"/>
      <c r="M46" s="254" t="s">
        <v>282</v>
      </c>
      <c r="N46" s="254" t="s">
        <v>282</v>
      </c>
    </row>
    <row r="47" spans="1:14" x14ac:dyDescent="0.25">
      <c r="A47" s="623" t="s">
        <v>306</v>
      </c>
      <c r="B47" s="624"/>
      <c r="C47" s="624"/>
      <c r="D47" s="624"/>
      <c r="E47" s="624"/>
      <c r="F47" s="624"/>
      <c r="G47" s="624"/>
      <c r="H47" s="624"/>
      <c r="I47" s="624"/>
      <c r="J47" s="624"/>
      <c r="K47" s="624"/>
      <c r="L47" s="624"/>
      <c r="M47" s="624"/>
      <c r="N47" s="625"/>
    </row>
    <row r="48" spans="1:14" x14ac:dyDescent="0.25">
      <c r="A48" s="255"/>
      <c r="B48" s="626" t="s">
        <v>308</v>
      </c>
      <c r="C48" s="627"/>
      <c r="D48" s="627"/>
      <c r="E48" s="627"/>
      <c r="F48" s="628"/>
      <c r="G48" s="629" t="s">
        <v>309</v>
      </c>
      <c r="H48" s="629"/>
      <c r="I48" s="629" t="s">
        <v>310</v>
      </c>
      <c r="J48" s="629"/>
      <c r="K48" s="629" t="s">
        <v>311</v>
      </c>
      <c r="L48" s="629"/>
      <c r="M48" s="567" t="s">
        <v>312</v>
      </c>
      <c r="N48" s="567"/>
    </row>
    <row r="49" spans="1:17" ht="25.5" customHeight="1" x14ac:dyDescent="0.25">
      <c r="A49" s="396" t="s">
        <v>448</v>
      </c>
      <c r="B49" s="1103" t="s">
        <v>375</v>
      </c>
      <c r="C49" s="1104"/>
      <c r="D49" s="1104"/>
      <c r="E49" s="1104"/>
      <c r="F49" s="1105"/>
      <c r="G49" s="1101">
        <v>21.76</v>
      </c>
      <c r="H49" s="1102"/>
      <c r="I49" s="1101">
        <v>20</v>
      </c>
      <c r="J49" s="1102"/>
      <c r="K49" s="1100">
        <f>I49*100/$Q$59/100</f>
        <v>0.4</v>
      </c>
      <c r="L49" s="1100"/>
      <c r="M49" s="394"/>
      <c r="N49" s="394"/>
    </row>
    <row r="50" spans="1:17" ht="15" customHeight="1" x14ac:dyDescent="0.25">
      <c r="A50" s="126" t="s">
        <v>447</v>
      </c>
      <c r="B50" s="1039" t="s">
        <v>911</v>
      </c>
      <c r="C50" s="1040"/>
      <c r="D50" s="1040"/>
      <c r="E50" s="1040"/>
      <c r="F50" s="1041"/>
      <c r="G50" s="1042">
        <v>30.1</v>
      </c>
      <c r="H50" s="1043"/>
      <c r="I50" s="1101">
        <v>5</v>
      </c>
      <c r="J50" s="1102"/>
      <c r="K50" s="1100">
        <f t="shared" ref="K50:K55" si="0">I50*100/$Q$59/100</f>
        <v>0.1</v>
      </c>
      <c r="L50" s="1100"/>
      <c r="M50" s="622">
        <f>G50*I50</f>
        <v>150.5</v>
      </c>
      <c r="N50" s="622"/>
    </row>
    <row r="51" spans="1:17" x14ac:dyDescent="0.25">
      <c r="A51" s="126" t="s">
        <v>450</v>
      </c>
      <c r="B51" s="1039" t="s">
        <v>671</v>
      </c>
      <c r="C51" s="1040"/>
      <c r="D51" s="1040"/>
      <c r="E51" s="1040"/>
      <c r="F51" s="1041"/>
      <c r="G51" s="1042">
        <v>27.2</v>
      </c>
      <c r="H51" s="1043"/>
      <c r="I51" s="621">
        <v>5</v>
      </c>
      <c r="J51" s="621"/>
      <c r="K51" s="1100">
        <f t="shared" si="0"/>
        <v>0.1</v>
      </c>
      <c r="L51" s="1100"/>
      <c r="M51" s="622">
        <f>G51*I51</f>
        <v>136</v>
      </c>
      <c r="N51" s="622"/>
    </row>
    <row r="52" spans="1:17" x14ac:dyDescent="0.25">
      <c r="A52" s="126" t="s">
        <v>448</v>
      </c>
      <c r="B52" s="1039" t="s">
        <v>372</v>
      </c>
      <c r="C52" s="1040"/>
      <c r="D52" s="1040"/>
      <c r="E52" s="1040"/>
      <c r="F52" s="1041"/>
      <c r="G52" s="1042">
        <v>27.3</v>
      </c>
      <c r="H52" s="1043"/>
      <c r="I52" s="1107">
        <v>5</v>
      </c>
      <c r="J52" s="1108"/>
      <c r="K52" s="1100">
        <f t="shared" si="0"/>
        <v>0.1</v>
      </c>
      <c r="L52" s="1100"/>
      <c r="M52" s="1109">
        <f t="shared" ref="M52:M57" si="1">G52*I52</f>
        <v>136.5</v>
      </c>
      <c r="N52" s="1110"/>
    </row>
    <row r="53" spans="1:17" x14ac:dyDescent="0.25">
      <c r="A53" s="126" t="s">
        <v>449</v>
      </c>
      <c r="B53" s="1039" t="s">
        <v>373</v>
      </c>
      <c r="C53" s="1040"/>
      <c r="D53" s="1040"/>
      <c r="E53" s="1040"/>
      <c r="F53" s="1041"/>
      <c r="G53" s="1042">
        <v>26.5</v>
      </c>
      <c r="H53" s="1043"/>
      <c r="I53" s="1107">
        <v>5</v>
      </c>
      <c r="J53" s="1108"/>
      <c r="K53" s="1100">
        <f t="shared" si="0"/>
        <v>0.1</v>
      </c>
      <c r="L53" s="1100"/>
      <c r="M53" s="1111">
        <v>274</v>
      </c>
      <c r="N53" s="1112"/>
    </row>
    <row r="54" spans="1:17" x14ac:dyDescent="0.25">
      <c r="A54" s="126" t="s">
        <v>680</v>
      </c>
      <c r="B54" s="1039" t="s">
        <v>374</v>
      </c>
      <c r="C54" s="1040"/>
      <c r="D54" s="1040"/>
      <c r="E54" s="1040"/>
      <c r="F54" s="1041"/>
      <c r="G54" s="1042">
        <v>26.33</v>
      </c>
      <c r="H54" s="1043"/>
      <c r="I54" s="1107">
        <v>5</v>
      </c>
      <c r="J54" s="1108"/>
      <c r="K54" s="1100">
        <f t="shared" si="0"/>
        <v>0.1</v>
      </c>
      <c r="L54" s="1100"/>
      <c r="M54" s="622">
        <f t="shared" ref="M54" si="2">G54*I54</f>
        <v>131.64999999999998</v>
      </c>
      <c r="N54" s="622"/>
    </row>
    <row r="55" spans="1:17" x14ac:dyDescent="0.25">
      <c r="A55" s="126" t="s">
        <v>447</v>
      </c>
      <c r="B55" s="1039" t="s">
        <v>674</v>
      </c>
      <c r="C55" s="1040"/>
      <c r="D55" s="1040"/>
      <c r="E55" s="1040"/>
      <c r="F55" s="1041"/>
      <c r="G55" s="1042">
        <v>30.1</v>
      </c>
      <c r="H55" s="1043"/>
      <c r="I55" s="621">
        <v>5</v>
      </c>
      <c r="J55" s="621"/>
      <c r="K55" s="1100">
        <f t="shared" si="0"/>
        <v>0.1</v>
      </c>
      <c r="L55" s="1100"/>
      <c r="M55" s="622">
        <f t="shared" si="1"/>
        <v>150.5</v>
      </c>
      <c r="N55" s="622"/>
    </row>
    <row r="56" spans="1:17" hidden="1" x14ac:dyDescent="0.25">
      <c r="A56" s="256"/>
      <c r="B56" s="616"/>
      <c r="C56" s="617"/>
      <c r="D56" s="617"/>
      <c r="E56" s="617"/>
      <c r="F56" s="618"/>
      <c r="G56" s="619"/>
      <c r="H56" s="620"/>
      <c r="I56" s="621"/>
      <c r="J56" s="621"/>
      <c r="K56" s="621"/>
      <c r="L56" s="621"/>
      <c r="M56" s="622">
        <f t="shared" si="1"/>
        <v>0</v>
      </c>
      <c r="N56" s="622"/>
    </row>
    <row r="57" spans="1:17" hidden="1" x14ac:dyDescent="0.25">
      <c r="A57" s="256"/>
      <c r="B57" s="616"/>
      <c r="C57" s="617"/>
      <c r="D57" s="617"/>
      <c r="E57" s="617"/>
      <c r="F57" s="618"/>
      <c r="G57" s="619"/>
      <c r="H57" s="620"/>
      <c r="I57" s="621"/>
      <c r="J57" s="621"/>
      <c r="K57" s="621"/>
      <c r="L57" s="621"/>
      <c r="M57" s="622">
        <f t="shared" si="1"/>
        <v>0</v>
      </c>
      <c r="N57" s="622"/>
    </row>
    <row r="58" spans="1:17" hidden="1" x14ac:dyDescent="0.25">
      <c r="A58" s="264"/>
      <c r="B58" s="617"/>
      <c r="C58" s="617"/>
      <c r="D58" s="617"/>
      <c r="E58" s="617"/>
      <c r="F58" s="617"/>
      <c r="G58" s="265"/>
      <c r="H58" s="265"/>
      <c r="I58" s="266"/>
      <c r="J58" s="266"/>
      <c r="K58" s="266"/>
      <c r="L58" s="260"/>
      <c r="M58" s="263"/>
      <c r="N58" s="263"/>
    </row>
    <row r="59" spans="1:17" x14ac:dyDescent="0.25">
      <c r="A59" s="261">
        <f>COUNTA(B51:F57)</f>
        <v>5</v>
      </c>
      <c r="B59" s="631" t="s">
        <v>313</v>
      </c>
      <c r="C59" s="631"/>
      <c r="D59" s="631"/>
      <c r="E59" s="631"/>
      <c r="F59" s="631"/>
      <c r="G59" s="631"/>
      <c r="H59" s="631"/>
      <c r="I59" s="631"/>
      <c r="J59" s="631"/>
      <c r="K59" s="631"/>
      <c r="L59" s="632"/>
      <c r="M59" s="1106">
        <f>SUM(M50:N57)</f>
        <v>979.15</v>
      </c>
      <c r="N59" s="1106"/>
      <c r="P59">
        <f>SUM(I49:J55)</f>
        <v>50</v>
      </c>
      <c r="Q59" s="320">
        <v>50</v>
      </c>
    </row>
    <row r="60" spans="1:17" x14ac:dyDescent="0.25">
      <c r="A60" s="623" t="s">
        <v>314</v>
      </c>
      <c r="B60" s="624"/>
      <c r="C60" s="624"/>
      <c r="D60" s="624"/>
      <c r="E60" s="624"/>
      <c r="F60" s="624"/>
      <c r="G60" s="624"/>
      <c r="H60" s="624"/>
      <c r="I60" s="624"/>
      <c r="J60" s="624"/>
      <c r="K60" s="624"/>
      <c r="L60" s="624"/>
      <c r="M60" s="624"/>
      <c r="N60" s="625"/>
    </row>
    <row r="61" spans="1:17" x14ac:dyDescent="0.25">
      <c r="A61" s="648" t="s">
        <v>315</v>
      </c>
      <c r="B61" s="649"/>
      <c r="C61" s="649"/>
      <c r="D61" s="650"/>
      <c r="E61" s="648" t="s">
        <v>115</v>
      </c>
      <c r="F61" s="649"/>
      <c r="G61" s="649"/>
      <c r="H61" s="649"/>
      <c r="I61" s="649"/>
      <c r="J61" s="649"/>
      <c r="K61" s="649"/>
      <c r="L61" s="649"/>
      <c r="M61" s="635" t="s">
        <v>316</v>
      </c>
      <c r="N61" s="637"/>
    </row>
    <row r="62" spans="1:17" x14ac:dyDescent="0.25">
      <c r="A62" s="638"/>
      <c r="B62" s="639"/>
      <c r="C62" s="639"/>
      <c r="D62" s="640"/>
      <c r="E62" s="638"/>
      <c r="F62" s="639"/>
      <c r="G62" s="639"/>
      <c r="H62" s="639"/>
      <c r="I62" s="639"/>
      <c r="J62" s="639"/>
      <c r="K62" s="639"/>
      <c r="L62" s="639"/>
      <c r="M62" s="644"/>
      <c r="N62" s="645"/>
    </row>
    <row r="63" spans="1:17" x14ac:dyDescent="0.25">
      <c r="A63" s="641"/>
      <c r="B63" s="642"/>
      <c r="C63" s="642"/>
      <c r="D63" s="643"/>
      <c r="E63" s="641"/>
      <c r="F63" s="642"/>
      <c r="G63" s="642"/>
      <c r="H63" s="642"/>
      <c r="I63" s="642"/>
      <c r="J63" s="642"/>
      <c r="K63" s="642"/>
      <c r="L63" s="642"/>
      <c r="M63" s="646"/>
      <c r="N63" s="647"/>
    </row>
    <row r="64" spans="1:17" x14ac:dyDescent="0.25">
      <c r="A64" s="635" t="s">
        <v>317</v>
      </c>
      <c r="B64" s="636"/>
      <c r="C64" s="636"/>
      <c r="D64" s="636"/>
      <c r="E64" s="636"/>
      <c r="F64" s="636"/>
      <c r="G64" s="636"/>
      <c r="H64" s="636"/>
      <c r="I64" s="636"/>
      <c r="J64" s="636"/>
      <c r="K64" s="636"/>
      <c r="L64" s="637"/>
      <c r="M64" s="633">
        <f>SUM(M59)</f>
        <v>979.15</v>
      </c>
      <c r="N64" s="634"/>
    </row>
  </sheetData>
  <mergeCells count="146">
    <mergeCell ref="M59:N59"/>
    <mergeCell ref="A60:N60"/>
    <mergeCell ref="B55:F55"/>
    <mergeCell ref="B52:F52"/>
    <mergeCell ref="G52:H52"/>
    <mergeCell ref="I52:J52"/>
    <mergeCell ref="K52:L52"/>
    <mergeCell ref="M52:N52"/>
    <mergeCell ref="B53:F53"/>
    <mergeCell ref="G53:H53"/>
    <mergeCell ref="I53:J53"/>
    <mergeCell ref="M53:N53"/>
    <mergeCell ref="B54:F54"/>
    <mergeCell ref="I54:J54"/>
    <mergeCell ref="G54:H54"/>
    <mergeCell ref="M54:N54"/>
    <mergeCell ref="K53:L53"/>
    <mergeCell ref="K54:L54"/>
    <mergeCell ref="M62:N63"/>
    <mergeCell ref="A64:L64"/>
    <mergeCell ref="B57:F57"/>
    <mergeCell ref="G57:H57"/>
    <mergeCell ref="I57:J57"/>
    <mergeCell ref="K57:L57"/>
    <mergeCell ref="M57:N57"/>
    <mergeCell ref="B58:F58"/>
    <mergeCell ref="M55:N55"/>
    <mergeCell ref="B56:F56"/>
    <mergeCell ref="G56:H56"/>
    <mergeCell ref="I56:J56"/>
    <mergeCell ref="K56:L56"/>
    <mergeCell ref="M56:N56"/>
    <mergeCell ref="M64:N64"/>
    <mergeCell ref="A62:D63"/>
    <mergeCell ref="E62:L63"/>
    <mergeCell ref="M61:N61"/>
    <mergeCell ref="A61:D61"/>
    <mergeCell ref="G55:H55"/>
    <mergeCell ref="I55:J55"/>
    <mergeCell ref="K55:L55"/>
    <mergeCell ref="E61:L61"/>
    <mergeCell ref="B59:L59"/>
    <mergeCell ref="I51:J51"/>
    <mergeCell ref="K51:L51"/>
    <mergeCell ref="M51:N51"/>
    <mergeCell ref="A46:B46"/>
    <mergeCell ref="A47:N47"/>
    <mergeCell ref="B48:F48"/>
    <mergeCell ref="G48:H48"/>
    <mergeCell ref="I48:J48"/>
    <mergeCell ref="B50:F50"/>
    <mergeCell ref="G50:H50"/>
    <mergeCell ref="I50:J50"/>
    <mergeCell ref="K50:L50"/>
    <mergeCell ref="M50:N50"/>
    <mergeCell ref="B49:F49"/>
    <mergeCell ref="G49:H49"/>
    <mergeCell ref="I49:J49"/>
    <mergeCell ref="K49:L49"/>
    <mergeCell ref="K48:L48"/>
    <mergeCell ref="M48:N48"/>
    <mergeCell ref="B51:F51"/>
    <mergeCell ref="G51:H51"/>
    <mergeCell ref="A33:H33"/>
    <mergeCell ref="I33:J33"/>
    <mergeCell ref="K33:L33"/>
    <mergeCell ref="M33:N33"/>
    <mergeCell ref="A34:H34"/>
    <mergeCell ref="I34:J34"/>
    <mergeCell ref="K34:L34"/>
    <mergeCell ref="M34:N34"/>
    <mergeCell ref="I35:J35"/>
    <mergeCell ref="K35:L35"/>
    <mergeCell ref="M35:N35"/>
    <mergeCell ref="A35:H35"/>
    <mergeCell ref="A31:H31"/>
    <mergeCell ref="I31:J31"/>
    <mergeCell ref="K31:L31"/>
    <mergeCell ref="M31:N31"/>
    <mergeCell ref="A32:H32"/>
    <mergeCell ref="I32:J32"/>
    <mergeCell ref="K32:L32"/>
    <mergeCell ref="M32:N32"/>
    <mergeCell ref="B26:G26"/>
    <mergeCell ref="I26:N26"/>
    <mergeCell ref="B27:G27"/>
    <mergeCell ref="I27:N27"/>
    <mergeCell ref="B28:G28"/>
    <mergeCell ref="I28:N28"/>
    <mergeCell ref="B29:G29"/>
    <mergeCell ref="I29:N29"/>
    <mergeCell ref="A30:N30"/>
    <mergeCell ref="A10:B10"/>
    <mergeCell ref="C10:N10"/>
    <mergeCell ref="A11:B23"/>
    <mergeCell ref="C11:N23"/>
    <mergeCell ref="A24:N24"/>
    <mergeCell ref="B25:G25"/>
    <mergeCell ref="I25:N25"/>
    <mergeCell ref="A8:D8"/>
    <mergeCell ref="E8:H8"/>
    <mergeCell ref="I8:J8"/>
    <mergeCell ref="K8:L8"/>
    <mergeCell ref="M8:N8"/>
    <mergeCell ref="A9:B9"/>
    <mergeCell ref="C9:N9"/>
    <mergeCell ref="E4:H5"/>
    <mergeCell ref="I4:N5"/>
    <mergeCell ref="A6:D7"/>
    <mergeCell ref="E6:H7"/>
    <mergeCell ref="I6:N6"/>
    <mergeCell ref="I7:J7"/>
    <mergeCell ref="K7:L7"/>
    <mergeCell ref="M7:N7"/>
    <mergeCell ref="A1:N1"/>
    <mergeCell ref="A3:D3"/>
    <mergeCell ref="E3:H3"/>
    <mergeCell ref="I3:N3"/>
    <mergeCell ref="A4:D5"/>
    <mergeCell ref="I36:J36"/>
    <mergeCell ref="K36:L36"/>
    <mergeCell ref="M36:N36"/>
    <mergeCell ref="A36:H36"/>
    <mergeCell ref="A37:H37"/>
    <mergeCell ref="I37:J37"/>
    <mergeCell ref="K37:L37"/>
    <mergeCell ref="M37:N37"/>
    <mergeCell ref="M38:N38"/>
    <mergeCell ref="A38:H38"/>
    <mergeCell ref="I38:J38"/>
    <mergeCell ref="K38:L38"/>
    <mergeCell ref="A39:H39"/>
    <mergeCell ref="I39:J39"/>
    <mergeCell ref="K39:L39"/>
    <mergeCell ref="M39:N39"/>
    <mergeCell ref="A40:H40"/>
    <mergeCell ref="I40:J40"/>
    <mergeCell ref="K40:L40"/>
    <mergeCell ref="M40:N40"/>
    <mergeCell ref="A45:B45"/>
    <mergeCell ref="A41:H41"/>
    <mergeCell ref="I41:J41"/>
    <mergeCell ref="K41:L41"/>
    <mergeCell ref="M41:N41"/>
    <mergeCell ref="A43:N43"/>
    <mergeCell ref="A44:B44"/>
  </mergeCells>
  <conditionalFormatting sqref="C45:N46">
    <cfRule type="cellIs" dxfId="83"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5:N46" xr:uid="{00000000-0002-0000-0900-000000000000}"/>
  </dataValidations>
  <pageMargins left="0.7" right="0.7"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78"/>
  <sheetViews>
    <sheetView topLeftCell="A38" workbookViewId="0">
      <selection activeCell="B66" sqref="B66"/>
    </sheetView>
  </sheetViews>
  <sheetFormatPr defaultRowHeight="15" x14ac:dyDescent="0.25"/>
  <cols>
    <col min="2" max="2" width="12.28515625" customWidth="1"/>
    <col min="10" max="10" width="9.42578125" customWidth="1"/>
    <col min="12" max="12" width="8.42578125" customWidth="1"/>
    <col min="14" max="14" width="6.5703125" customWidth="1"/>
    <col min="16" max="16" width="6.5703125" customWidth="1"/>
  </cols>
  <sheetData>
    <row r="1" spans="1:18" ht="18.75" thickBot="1" x14ac:dyDescent="0.3">
      <c r="A1" s="520" t="s">
        <v>387</v>
      </c>
      <c r="B1" s="520"/>
      <c r="C1" s="520"/>
      <c r="D1" s="520"/>
      <c r="E1" s="520"/>
      <c r="F1" s="520"/>
      <c r="G1" s="520"/>
      <c r="H1" s="520"/>
      <c r="I1" s="520"/>
      <c r="J1" s="520"/>
      <c r="K1" s="520"/>
      <c r="L1" s="520"/>
      <c r="M1" s="520"/>
      <c r="N1" s="520"/>
      <c r="O1" s="50"/>
      <c r="P1" s="50"/>
      <c r="Q1" s="50"/>
      <c r="R1" s="50"/>
    </row>
    <row r="2" spans="1:18" x14ac:dyDescent="0.25">
      <c r="A2" s="51"/>
      <c r="B2" s="51"/>
      <c r="C2" s="51"/>
      <c r="D2" s="51"/>
      <c r="E2" s="51"/>
      <c r="F2" s="51"/>
      <c r="G2" s="51"/>
      <c r="H2" s="51"/>
      <c r="I2" s="51"/>
      <c r="J2" s="51"/>
      <c r="K2" s="51"/>
      <c r="L2" s="51"/>
      <c r="M2" s="51"/>
      <c r="N2" s="51"/>
      <c r="O2" s="52"/>
      <c r="P2" s="52"/>
      <c r="Q2" s="52"/>
      <c r="R2" s="52"/>
    </row>
    <row r="3" spans="1:18" ht="45" customHeight="1" x14ac:dyDescent="0.25">
      <c r="A3" s="521" t="s">
        <v>385</v>
      </c>
      <c r="B3" s="522"/>
      <c r="C3" s="522"/>
      <c r="D3" s="523"/>
      <c r="E3" s="524" t="s">
        <v>635</v>
      </c>
      <c r="F3" s="525"/>
      <c r="G3" s="525"/>
      <c r="H3" s="526"/>
      <c r="I3" s="1091" t="s">
        <v>548</v>
      </c>
      <c r="J3" s="1092"/>
      <c r="K3" s="1092"/>
      <c r="L3" s="1092"/>
      <c r="M3" s="1092"/>
      <c r="N3" s="1094"/>
      <c r="O3" s="52"/>
      <c r="P3" s="52"/>
      <c r="Q3" s="52"/>
      <c r="R3" s="52"/>
    </row>
    <row r="4" spans="1:18" x14ac:dyDescent="0.25">
      <c r="A4" s="529" t="s">
        <v>389</v>
      </c>
      <c r="B4" s="530"/>
      <c r="C4" s="530"/>
      <c r="D4" s="531"/>
      <c r="E4" s="535" t="s">
        <v>634</v>
      </c>
      <c r="F4" s="536"/>
      <c r="G4" s="536"/>
      <c r="H4" s="536"/>
      <c r="I4" s="537" t="s">
        <v>549</v>
      </c>
      <c r="J4" s="538"/>
      <c r="K4" s="538"/>
      <c r="L4" s="539"/>
      <c r="M4" s="539"/>
      <c r="N4" s="540"/>
      <c r="O4" s="52"/>
      <c r="P4" s="52"/>
      <c r="Q4" s="52"/>
      <c r="R4" s="52"/>
    </row>
    <row r="5" spans="1:18" x14ac:dyDescent="0.25">
      <c r="A5" s="532"/>
      <c r="B5" s="533"/>
      <c r="C5" s="533"/>
      <c r="D5" s="534"/>
      <c r="E5" s="536"/>
      <c r="F5" s="536"/>
      <c r="G5" s="536"/>
      <c r="H5" s="536"/>
      <c r="I5" s="541"/>
      <c r="J5" s="542"/>
      <c r="K5" s="542"/>
      <c r="L5" s="542"/>
      <c r="M5" s="542"/>
      <c r="N5" s="543"/>
      <c r="O5" s="52"/>
      <c r="P5" s="52"/>
      <c r="Q5" s="52"/>
      <c r="R5" s="52"/>
    </row>
    <row r="6" spans="1:18" x14ac:dyDescent="0.25">
      <c r="A6" s="557" t="s">
        <v>279</v>
      </c>
      <c r="B6" s="558"/>
      <c r="C6" s="558"/>
      <c r="D6" s="559"/>
      <c r="E6" s="563" t="s">
        <v>402</v>
      </c>
      <c r="F6" s="563"/>
      <c r="G6" s="563"/>
      <c r="H6" s="564"/>
      <c r="I6" s="567" t="s">
        <v>280</v>
      </c>
      <c r="J6" s="567"/>
      <c r="K6" s="567"/>
      <c r="L6" s="567"/>
      <c r="M6" s="567"/>
      <c r="N6" s="567"/>
      <c r="O6" s="52"/>
      <c r="P6" s="52"/>
      <c r="Q6" s="52"/>
      <c r="R6" s="52"/>
    </row>
    <row r="7" spans="1:18" x14ac:dyDescent="0.25">
      <c r="A7" s="560"/>
      <c r="B7" s="561"/>
      <c r="C7" s="561"/>
      <c r="D7" s="562"/>
      <c r="E7" s="565"/>
      <c r="F7" s="565"/>
      <c r="G7" s="565"/>
      <c r="H7" s="566"/>
      <c r="I7" s="568">
        <v>2026</v>
      </c>
      <c r="J7" s="569"/>
      <c r="K7" s="567">
        <v>2027</v>
      </c>
      <c r="L7" s="567"/>
      <c r="M7" s="567">
        <v>2028</v>
      </c>
      <c r="N7" s="567"/>
      <c r="O7" s="52"/>
      <c r="P7" s="52"/>
      <c r="Q7" s="52"/>
      <c r="R7" s="52"/>
    </row>
    <row r="8" spans="1:18" x14ac:dyDescent="0.25">
      <c r="A8" s="544" t="s">
        <v>281</v>
      </c>
      <c r="B8" s="545"/>
      <c r="C8" s="545"/>
      <c r="D8" s="546"/>
      <c r="E8" s="547"/>
      <c r="F8" s="547"/>
      <c r="G8" s="547"/>
      <c r="H8" s="548"/>
      <c r="I8" s="549" t="s">
        <v>282</v>
      </c>
      <c r="J8" s="550"/>
      <c r="K8" s="551" t="s">
        <v>282</v>
      </c>
      <c r="L8" s="551"/>
      <c r="M8" s="551" t="s">
        <v>282</v>
      </c>
      <c r="N8" s="551"/>
      <c r="O8" s="52"/>
      <c r="P8" s="52"/>
      <c r="Q8" s="52"/>
      <c r="R8" s="52"/>
    </row>
    <row r="9" spans="1:18" ht="61.5" customHeight="1" x14ac:dyDescent="0.25">
      <c r="A9" s="552" t="s">
        <v>283</v>
      </c>
      <c r="B9" s="553"/>
      <c r="C9" s="554" t="s">
        <v>550</v>
      </c>
      <c r="D9" s="555"/>
      <c r="E9" s="555"/>
      <c r="F9" s="555"/>
      <c r="G9" s="555"/>
      <c r="H9" s="555"/>
      <c r="I9" s="555"/>
      <c r="J9" s="555"/>
      <c r="K9" s="555"/>
      <c r="L9" s="555"/>
      <c r="M9" s="555"/>
      <c r="N9" s="556"/>
      <c r="O9" s="50"/>
      <c r="P9" s="50"/>
      <c r="Q9" s="50"/>
      <c r="R9" s="50"/>
    </row>
    <row r="10" spans="1:18" x14ac:dyDescent="0.25">
      <c r="A10" s="552"/>
      <c r="B10" s="553"/>
      <c r="C10" s="573"/>
      <c r="D10" s="574"/>
      <c r="E10" s="574"/>
      <c r="F10" s="574"/>
      <c r="G10" s="574"/>
      <c r="H10" s="574"/>
      <c r="I10" s="574"/>
      <c r="J10" s="574"/>
      <c r="K10" s="574"/>
      <c r="L10" s="574"/>
      <c r="M10" s="574"/>
      <c r="N10" s="575"/>
      <c r="O10" s="50"/>
      <c r="P10" s="50"/>
      <c r="Q10" s="50"/>
      <c r="R10" s="50"/>
    </row>
    <row r="11" spans="1:18" x14ac:dyDescent="0.25">
      <c r="A11" s="576" t="s">
        <v>284</v>
      </c>
      <c r="B11" s="577"/>
      <c r="C11" s="1001" t="s">
        <v>876</v>
      </c>
      <c r="D11" s="1083"/>
      <c r="E11" s="1083"/>
      <c r="F11" s="1083"/>
      <c r="G11" s="1083"/>
      <c r="H11" s="1083"/>
      <c r="I11" s="1083"/>
      <c r="J11" s="1083"/>
      <c r="K11" s="1083"/>
      <c r="L11" s="1083"/>
      <c r="M11" s="1083"/>
      <c r="N11" s="1084"/>
      <c r="O11" s="50"/>
      <c r="P11" s="50"/>
      <c r="Q11" s="50"/>
      <c r="R11" s="50"/>
    </row>
    <row r="12" spans="1:18" x14ac:dyDescent="0.25">
      <c r="A12" s="578"/>
      <c r="B12" s="579"/>
      <c r="C12" s="1085"/>
      <c r="D12" s="1086"/>
      <c r="E12" s="1086"/>
      <c r="F12" s="1086"/>
      <c r="G12" s="1086"/>
      <c r="H12" s="1086"/>
      <c r="I12" s="1086"/>
      <c r="J12" s="1086"/>
      <c r="K12" s="1086"/>
      <c r="L12" s="1086"/>
      <c r="M12" s="1086"/>
      <c r="N12" s="1087"/>
      <c r="O12" s="50"/>
      <c r="P12" s="50"/>
      <c r="Q12" s="50"/>
      <c r="R12" s="50"/>
    </row>
    <row r="13" spans="1:18" x14ac:dyDescent="0.25">
      <c r="A13" s="578"/>
      <c r="B13" s="579"/>
      <c r="C13" s="1085"/>
      <c r="D13" s="1086"/>
      <c r="E13" s="1086"/>
      <c r="F13" s="1086"/>
      <c r="G13" s="1086"/>
      <c r="H13" s="1086"/>
      <c r="I13" s="1086"/>
      <c r="J13" s="1086"/>
      <c r="K13" s="1086"/>
      <c r="L13" s="1086"/>
      <c r="M13" s="1086"/>
      <c r="N13" s="1087"/>
      <c r="O13" s="50"/>
      <c r="P13" s="50"/>
      <c r="Q13" s="50"/>
      <c r="R13" s="50"/>
    </row>
    <row r="14" spans="1:18" x14ac:dyDescent="0.25">
      <c r="A14" s="578"/>
      <c r="B14" s="579"/>
      <c r="C14" s="1085"/>
      <c r="D14" s="1086"/>
      <c r="E14" s="1086"/>
      <c r="F14" s="1086"/>
      <c r="G14" s="1086"/>
      <c r="H14" s="1086"/>
      <c r="I14" s="1086"/>
      <c r="J14" s="1086"/>
      <c r="K14" s="1086"/>
      <c r="L14" s="1086"/>
      <c r="M14" s="1086"/>
      <c r="N14" s="1087"/>
      <c r="O14" s="50"/>
      <c r="P14" s="50"/>
      <c r="Q14" s="50"/>
      <c r="R14" s="50"/>
    </row>
    <row r="15" spans="1:18" x14ac:dyDescent="0.25">
      <c r="A15" s="578"/>
      <c r="B15" s="579"/>
      <c r="C15" s="1085"/>
      <c r="D15" s="1086"/>
      <c r="E15" s="1086"/>
      <c r="F15" s="1086"/>
      <c r="G15" s="1086"/>
      <c r="H15" s="1086"/>
      <c r="I15" s="1086"/>
      <c r="J15" s="1086"/>
      <c r="K15" s="1086"/>
      <c r="L15" s="1086"/>
      <c r="M15" s="1086"/>
      <c r="N15" s="1087"/>
      <c r="O15" s="50"/>
      <c r="P15" s="50"/>
      <c r="Q15" s="50"/>
      <c r="R15" s="50"/>
    </row>
    <row r="16" spans="1:18" x14ac:dyDescent="0.25">
      <c r="A16" s="591" t="s">
        <v>0</v>
      </c>
      <c r="B16" s="592"/>
      <c r="C16" s="592"/>
      <c r="D16" s="592"/>
      <c r="E16" s="592"/>
      <c r="F16" s="592"/>
      <c r="G16" s="592"/>
      <c r="H16" s="592"/>
      <c r="I16" s="592"/>
      <c r="J16" s="592"/>
      <c r="K16" s="592"/>
      <c r="L16" s="592"/>
      <c r="M16" s="592"/>
      <c r="N16" s="593"/>
      <c r="O16" s="50"/>
      <c r="P16" s="50"/>
      <c r="Q16" s="50"/>
      <c r="R16" s="267"/>
    </row>
    <row r="17" spans="1:18" x14ac:dyDescent="0.25">
      <c r="A17" s="54">
        <v>1</v>
      </c>
      <c r="B17" s="570" t="s">
        <v>633</v>
      </c>
      <c r="C17" s="571"/>
      <c r="D17" s="571"/>
      <c r="E17" s="571"/>
      <c r="F17" s="571"/>
      <c r="G17" s="572"/>
      <c r="H17" s="54">
        <v>6</v>
      </c>
      <c r="I17" s="570"/>
      <c r="J17" s="571"/>
      <c r="K17" s="571"/>
      <c r="L17" s="571"/>
      <c r="M17" s="571"/>
      <c r="N17" s="572"/>
      <c r="O17" s="50"/>
      <c r="P17" s="50"/>
      <c r="Q17" s="50"/>
      <c r="R17" s="267"/>
    </row>
    <row r="18" spans="1:18" x14ac:dyDescent="0.25">
      <c r="A18" s="54">
        <v>2</v>
      </c>
      <c r="B18" s="570"/>
      <c r="C18" s="571"/>
      <c r="D18" s="571"/>
      <c r="E18" s="571"/>
      <c r="F18" s="571"/>
      <c r="G18" s="572"/>
      <c r="H18" s="54">
        <v>7</v>
      </c>
      <c r="I18" s="570"/>
      <c r="J18" s="571"/>
      <c r="K18" s="571"/>
      <c r="L18" s="571"/>
      <c r="M18" s="571"/>
      <c r="N18" s="572"/>
      <c r="O18" s="50"/>
      <c r="P18" s="50"/>
      <c r="Q18" s="50"/>
      <c r="R18" s="267"/>
    </row>
    <row r="19" spans="1:18" x14ac:dyDescent="0.25">
      <c r="A19" s="54">
        <v>3</v>
      </c>
      <c r="B19" s="570"/>
      <c r="C19" s="571"/>
      <c r="D19" s="571"/>
      <c r="E19" s="571"/>
      <c r="F19" s="571"/>
      <c r="G19" s="572"/>
      <c r="H19" s="54">
        <v>8</v>
      </c>
      <c r="I19" s="50"/>
      <c r="J19" s="50"/>
      <c r="K19" s="50"/>
      <c r="L19" s="50"/>
      <c r="M19" s="50"/>
      <c r="N19" s="50"/>
      <c r="O19" s="50"/>
      <c r="P19" s="50"/>
      <c r="Q19" s="50"/>
      <c r="R19" s="267"/>
    </row>
    <row r="20" spans="1:18" x14ac:dyDescent="0.25">
      <c r="A20" s="54">
        <v>4</v>
      </c>
      <c r="B20" s="570"/>
      <c r="C20" s="571"/>
      <c r="D20" s="571"/>
      <c r="E20" s="571"/>
      <c r="F20" s="571"/>
      <c r="G20" s="572"/>
      <c r="H20" s="54">
        <v>9</v>
      </c>
      <c r="I20" s="570"/>
      <c r="J20" s="571"/>
      <c r="K20" s="571"/>
      <c r="L20" s="571"/>
      <c r="M20" s="571"/>
      <c r="N20" s="572"/>
      <c r="O20" s="50"/>
      <c r="P20" s="50"/>
      <c r="Q20" s="50"/>
      <c r="R20" s="50"/>
    </row>
    <row r="21" spans="1:18" x14ac:dyDescent="0.25">
      <c r="A21" s="54">
        <v>5</v>
      </c>
      <c r="B21" s="570"/>
      <c r="C21" s="571"/>
      <c r="D21" s="571"/>
      <c r="E21" s="571"/>
      <c r="F21" s="571"/>
      <c r="G21" s="572"/>
      <c r="H21" s="54">
        <v>10</v>
      </c>
      <c r="I21" s="599"/>
      <c r="J21" s="599"/>
      <c r="K21" s="599"/>
      <c r="L21" s="599"/>
      <c r="M21" s="599"/>
      <c r="N21" s="599"/>
      <c r="O21" s="50"/>
      <c r="P21" s="50"/>
      <c r="Q21" s="50"/>
      <c r="R21" s="50"/>
    </row>
    <row r="22" spans="1:18" x14ac:dyDescent="0.25">
      <c r="A22" s="600" t="s">
        <v>286</v>
      </c>
      <c r="B22" s="601"/>
      <c r="C22" s="601"/>
      <c r="D22" s="601"/>
      <c r="E22" s="601"/>
      <c r="F22" s="601"/>
      <c r="G22" s="601"/>
      <c r="H22" s="601"/>
      <c r="I22" s="601"/>
      <c r="J22" s="601"/>
      <c r="K22" s="601"/>
      <c r="L22" s="601"/>
      <c r="M22" s="601"/>
      <c r="N22" s="602"/>
      <c r="O22" s="55"/>
      <c r="P22" s="55"/>
      <c r="Q22" s="55"/>
      <c r="R22" s="56"/>
    </row>
    <row r="23" spans="1:18" ht="32.25" customHeight="1" x14ac:dyDescent="0.25">
      <c r="A23" s="603" t="s">
        <v>287</v>
      </c>
      <c r="B23" s="604"/>
      <c r="C23" s="604"/>
      <c r="D23" s="604"/>
      <c r="E23" s="604"/>
      <c r="F23" s="604"/>
      <c r="G23" s="604"/>
      <c r="H23" s="605"/>
      <c r="I23" s="591" t="s">
        <v>909</v>
      </c>
      <c r="J23" s="593"/>
      <c r="K23" s="606" t="s">
        <v>910</v>
      </c>
      <c r="L23" s="606"/>
      <c r="M23" s="594" t="s">
        <v>288</v>
      </c>
      <c r="N23" s="594"/>
      <c r="O23" s="594">
        <v>2027</v>
      </c>
      <c r="P23" s="594"/>
      <c r="Q23" s="594">
        <v>2028</v>
      </c>
      <c r="R23" s="594"/>
    </row>
    <row r="24" spans="1:18" x14ac:dyDescent="0.25">
      <c r="A24" s="595" t="s">
        <v>553</v>
      </c>
      <c r="B24" s="596"/>
      <c r="C24" s="596"/>
      <c r="D24" s="596"/>
      <c r="E24" s="596"/>
      <c r="F24" s="596"/>
      <c r="G24" s="596"/>
      <c r="H24" s="597"/>
      <c r="I24" s="598">
        <v>30</v>
      </c>
      <c r="J24" s="598"/>
      <c r="K24" s="598"/>
      <c r="L24" s="598"/>
      <c r="M24" s="598"/>
      <c r="N24" s="598"/>
      <c r="O24" s="598">
        <v>30</v>
      </c>
      <c r="P24" s="598"/>
      <c r="Q24" s="598">
        <v>30</v>
      </c>
      <c r="R24" s="598"/>
    </row>
    <row r="25" spans="1:18" hidden="1" x14ac:dyDescent="0.25">
      <c r="A25" s="595"/>
      <c r="B25" s="596"/>
      <c r="C25" s="596"/>
      <c r="D25" s="596"/>
      <c r="E25" s="596"/>
      <c r="F25" s="596"/>
      <c r="G25" s="596"/>
      <c r="H25" s="597"/>
      <c r="I25" s="598"/>
      <c r="J25" s="598"/>
      <c r="K25" s="1113"/>
      <c r="L25" s="1113"/>
      <c r="M25" s="1113"/>
      <c r="N25" s="1113"/>
      <c r="O25" s="598"/>
      <c r="P25" s="598"/>
      <c r="Q25" s="598"/>
      <c r="R25" s="598"/>
    </row>
    <row r="26" spans="1:18" hidden="1" x14ac:dyDescent="0.25">
      <c r="A26" s="595"/>
      <c r="B26" s="596"/>
      <c r="C26" s="596"/>
      <c r="D26" s="596"/>
      <c r="E26" s="596"/>
      <c r="F26" s="596"/>
      <c r="G26" s="596"/>
      <c r="H26" s="597"/>
      <c r="I26" s="598"/>
      <c r="J26" s="598"/>
      <c r="K26" s="1113"/>
      <c r="L26" s="1113"/>
      <c r="M26" s="1113"/>
      <c r="N26" s="1113"/>
      <c r="O26" s="598"/>
      <c r="P26" s="598"/>
      <c r="Q26" s="598"/>
      <c r="R26" s="598"/>
    </row>
    <row r="27" spans="1:18" ht="29.25" customHeight="1" x14ac:dyDescent="0.25">
      <c r="A27" s="603" t="s">
        <v>289</v>
      </c>
      <c r="B27" s="604"/>
      <c r="C27" s="604"/>
      <c r="D27" s="604"/>
      <c r="E27" s="604"/>
      <c r="F27" s="604"/>
      <c r="G27" s="604"/>
      <c r="H27" s="605"/>
      <c r="I27" s="591" t="s">
        <v>909</v>
      </c>
      <c r="J27" s="593"/>
      <c r="K27" s="606" t="s">
        <v>910</v>
      </c>
      <c r="L27" s="606"/>
      <c r="M27" s="594" t="s">
        <v>288</v>
      </c>
      <c r="N27" s="594"/>
      <c r="O27" s="594">
        <v>2027</v>
      </c>
      <c r="P27" s="594"/>
      <c r="Q27" s="594">
        <v>2028</v>
      </c>
      <c r="R27" s="594"/>
    </row>
    <row r="28" spans="1:18" x14ac:dyDescent="0.25">
      <c r="A28" s="595"/>
      <c r="B28" s="596"/>
      <c r="C28" s="596"/>
      <c r="D28" s="596"/>
      <c r="E28" s="596"/>
      <c r="F28" s="596"/>
      <c r="G28" s="596"/>
      <c r="H28" s="597"/>
      <c r="I28" s="607"/>
      <c r="J28" s="598"/>
      <c r="K28" s="607"/>
      <c r="L28" s="598"/>
      <c r="M28" s="598"/>
      <c r="N28" s="598"/>
      <c r="O28" s="607"/>
      <c r="P28" s="598"/>
      <c r="Q28" s="607"/>
      <c r="R28" s="598"/>
    </row>
    <row r="29" spans="1:18" x14ac:dyDescent="0.25">
      <c r="A29" s="595"/>
      <c r="B29" s="596"/>
      <c r="C29" s="596"/>
      <c r="D29" s="596"/>
      <c r="E29" s="596"/>
      <c r="F29" s="596"/>
      <c r="G29" s="596"/>
      <c r="H29" s="597"/>
      <c r="I29" s="607"/>
      <c r="J29" s="598"/>
      <c r="K29" s="607"/>
      <c r="L29" s="598"/>
      <c r="M29" s="598"/>
      <c r="N29" s="598"/>
      <c r="O29" s="607"/>
      <c r="P29" s="598"/>
      <c r="Q29" s="607"/>
      <c r="R29" s="598"/>
    </row>
    <row r="30" spans="1:18" ht="30.75" customHeight="1" x14ac:dyDescent="0.25">
      <c r="A30" s="603" t="s">
        <v>290</v>
      </c>
      <c r="B30" s="604"/>
      <c r="C30" s="604"/>
      <c r="D30" s="604"/>
      <c r="E30" s="604"/>
      <c r="F30" s="604"/>
      <c r="G30" s="604"/>
      <c r="H30" s="605"/>
      <c r="I30" s="591" t="s">
        <v>909</v>
      </c>
      <c r="J30" s="593"/>
      <c r="K30" s="606" t="s">
        <v>910</v>
      </c>
      <c r="L30" s="606"/>
      <c r="M30" s="594" t="s">
        <v>288</v>
      </c>
      <c r="N30" s="594"/>
      <c r="O30" s="594">
        <v>2027</v>
      </c>
      <c r="P30" s="594"/>
      <c r="Q30" s="594">
        <v>2028</v>
      </c>
      <c r="R30" s="594"/>
    </row>
    <row r="31" spans="1:18" x14ac:dyDescent="0.25">
      <c r="A31" s="595" t="s">
        <v>554</v>
      </c>
      <c r="B31" s="596"/>
      <c r="C31" s="596"/>
      <c r="D31" s="596"/>
      <c r="E31" s="596"/>
      <c r="F31" s="596"/>
      <c r="G31" s="596"/>
      <c r="H31" s="597"/>
      <c r="I31" s="1114">
        <v>20</v>
      </c>
      <c r="J31" s="1114"/>
      <c r="K31" s="598"/>
      <c r="L31" s="598"/>
      <c r="M31" s="598"/>
      <c r="N31" s="598"/>
      <c r="O31" s="1114">
        <v>20</v>
      </c>
      <c r="P31" s="1114"/>
      <c r="Q31" s="1114">
        <v>20</v>
      </c>
      <c r="R31" s="1114"/>
    </row>
    <row r="32" spans="1:18" x14ac:dyDescent="0.25">
      <c r="A32" s="595"/>
      <c r="B32" s="596"/>
      <c r="C32" s="596"/>
      <c r="D32" s="596"/>
      <c r="E32" s="596"/>
      <c r="F32" s="596"/>
      <c r="G32" s="596"/>
      <c r="H32" s="597"/>
      <c r="I32" s="598"/>
      <c r="J32" s="598"/>
      <c r="K32" s="598"/>
      <c r="L32" s="598"/>
      <c r="M32" s="598"/>
      <c r="N32" s="598"/>
      <c r="O32" s="598"/>
      <c r="P32" s="598"/>
      <c r="Q32" s="598"/>
      <c r="R32" s="598"/>
    </row>
    <row r="33" spans="1:18" ht="29.25" customHeight="1" x14ac:dyDescent="0.25">
      <c r="A33" s="603" t="s">
        <v>291</v>
      </c>
      <c r="B33" s="604"/>
      <c r="C33" s="604"/>
      <c r="D33" s="604"/>
      <c r="E33" s="604"/>
      <c r="F33" s="604"/>
      <c r="G33" s="604"/>
      <c r="H33" s="605"/>
      <c r="I33" s="591" t="s">
        <v>909</v>
      </c>
      <c r="J33" s="593"/>
      <c r="K33" s="606" t="s">
        <v>910</v>
      </c>
      <c r="L33" s="606"/>
      <c r="M33" s="594" t="s">
        <v>288</v>
      </c>
      <c r="N33" s="594"/>
      <c r="O33" s="594">
        <v>2027</v>
      </c>
      <c r="P33" s="594"/>
      <c r="Q33" s="594">
        <v>2028</v>
      </c>
      <c r="R33" s="594"/>
    </row>
    <row r="34" spans="1:18" x14ac:dyDescent="0.25">
      <c r="A34" s="609"/>
      <c r="B34" s="610"/>
      <c r="C34" s="610"/>
      <c r="D34" s="610"/>
      <c r="E34" s="610"/>
      <c r="F34" s="610"/>
      <c r="G34" s="610"/>
      <c r="H34" s="611"/>
      <c r="I34" s="598"/>
      <c r="J34" s="598"/>
      <c r="K34" s="598"/>
      <c r="L34" s="598"/>
      <c r="M34" s="598"/>
      <c r="N34" s="598"/>
      <c r="O34" s="598"/>
      <c r="P34" s="598"/>
      <c r="Q34" s="598"/>
      <c r="R34" s="598"/>
    </row>
    <row r="35" spans="1:18" x14ac:dyDescent="0.25">
      <c r="A35" s="609"/>
      <c r="B35" s="610"/>
      <c r="C35" s="610"/>
      <c r="D35" s="610"/>
      <c r="E35" s="610"/>
      <c r="F35" s="610"/>
      <c r="G35" s="610"/>
      <c r="H35" s="611"/>
      <c r="I35" s="598"/>
      <c r="J35" s="598"/>
      <c r="K35" s="598"/>
      <c r="L35" s="598"/>
      <c r="M35" s="598"/>
      <c r="N35" s="598"/>
      <c r="O35" s="598"/>
      <c r="P35" s="598"/>
      <c r="Q35" s="598"/>
      <c r="R35" s="598"/>
    </row>
    <row r="36" spans="1:18" x14ac:dyDescent="0.25">
      <c r="A36" s="50"/>
      <c r="B36" s="50"/>
      <c r="C36" s="50"/>
      <c r="D36" s="50"/>
      <c r="E36" s="50"/>
      <c r="F36" s="50"/>
      <c r="G36" s="50"/>
      <c r="H36" s="50"/>
      <c r="I36" s="50"/>
      <c r="J36" s="50"/>
      <c r="K36" s="50"/>
      <c r="L36" s="50"/>
      <c r="M36" s="50"/>
      <c r="N36" s="50"/>
      <c r="O36" s="50"/>
      <c r="P36" s="50"/>
      <c r="Q36" s="50"/>
      <c r="R36" s="50"/>
    </row>
    <row r="37" spans="1:18" x14ac:dyDescent="0.25">
      <c r="A37" s="600" t="s">
        <v>292</v>
      </c>
      <c r="B37" s="601"/>
      <c r="C37" s="601"/>
      <c r="D37" s="601"/>
      <c r="E37" s="601"/>
      <c r="F37" s="601"/>
      <c r="G37" s="601"/>
      <c r="H37" s="601"/>
      <c r="I37" s="601"/>
      <c r="J37" s="601"/>
      <c r="K37" s="601"/>
      <c r="L37" s="601"/>
      <c r="M37" s="601"/>
      <c r="N37" s="602"/>
      <c r="O37" s="50"/>
      <c r="P37" s="50"/>
      <c r="Q37" s="50"/>
      <c r="R37" s="50"/>
    </row>
    <row r="38" spans="1:18" ht="42.75" x14ac:dyDescent="0.25">
      <c r="A38" s="594" t="s">
        <v>293</v>
      </c>
      <c r="B38" s="594"/>
      <c r="C38" s="57" t="s">
        <v>294</v>
      </c>
      <c r="D38" s="57" t="s">
        <v>295</v>
      </c>
      <c r="E38" s="57" t="s">
        <v>296</v>
      </c>
      <c r="F38" s="57" t="s">
        <v>297</v>
      </c>
      <c r="G38" s="57" t="s">
        <v>298</v>
      </c>
      <c r="H38" s="57" t="s">
        <v>299</v>
      </c>
      <c r="I38" s="57" t="s">
        <v>300</v>
      </c>
      <c r="J38" s="57" t="s">
        <v>301</v>
      </c>
      <c r="K38" s="57" t="s">
        <v>302</v>
      </c>
      <c r="L38" s="57" t="s">
        <v>303</v>
      </c>
      <c r="M38" s="57" t="s">
        <v>304</v>
      </c>
      <c r="N38" s="57" t="s">
        <v>305</v>
      </c>
      <c r="O38" s="50"/>
      <c r="P38" s="50"/>
      <c r="Q38" s="50"/>
      <c r="R38" s="50"/>
    </row>
    <row r="39" spans="1:18" x14ac:dyDescent="0.25">
      <c r="A39" s="612">
        <f>IF(A17&gt;0,A17,"")</f>
        <v>1</v>
      </c>
      <c r="B39" s="613"/>
      <c r="C39" s="254"/>
      <c r="D39" s="254"/>
      <c r="E39" s="254"/>
      <c r="F39" s="269"/>
      <c r="G39" s="269"/>
      <c r="H39" s="269"/>
      <c r="I39" s="269"/>
      <c r="J39" s="301"/>
      <c r="K39" s="269"/>
      <c r="L39" s="269"/>
      <c r="M39" s="254"/>
      <c r="N39" s="254"/>
      <c r="O39" s="50"/>
      <c r="P39" s="50"/>
      <c r="Q39" s="50"/>
      <c r="R39" s="50"/>
    </row>
    <row r="40" spans="1:18" ht="15.75" thickBot="1" x14ac:dyDescent="0.3">
      <c r="A40" s="614"/>
      <c r="B40" s="615"/>
      <c r="C40" s="277"/>
      <c r="D40" s="277"/>
      <c r="E40" s="277"/>
      <c r="F40" s="272"/>
      <c r="G40" s="272"/>
      <c r="H40" s="272"/>
      <c r="I40" s="272"/>
      <c r="J40" s="271"/>
      <c r="K40" s="272"/>
      <c r="L40" s="272"/>
      <c r="M40" s="277"/>
      <c r="N40" s="277"/>
      <c r="O40" s="50"/>
      <c r="P40" s="50"/>
      <c r="Q40" s="50"/>
      <c r="R40" s="50"/>
    </row>
    <row r="41" spans="1:18" x14ac:dyDescent="0.25">
      <c r="A41" s="612">
        <f>IF(A18&gt;0,A18,"")</f>
        <v>2</v>
      </c>
      <c r="B41" s="613"/>
      <c r="C41" s="269"/>
      <c r="D41" s="269"/>
      <c r="E41" s="269"/>
      <c r="F41" s="269"/>
      <c r="G41" s="269"/>
      <c r="H41" s="269"/>
      <c r="I41" s="269"/>
      <c r="J41" s="269"/>
      <c r="K41" s="269"/>
      <c r="L41" s="269"/>
      <c r="M41" s="269"/>
      <c r="N41" s="269"/>
      <c r="O41" s="50"/>
      <c r="P41" s="50"/>
      <c r="Q41" s="50"/>
      <c r="R41" s="50"/>
    </row>
    <row r="42" spans="1:18" ht="15.75" thickBot="1" x14ac:dyDescent="0.3">
      <c r="A42" s="614"/>
      <c r="B42" s="615"/>
      <c r="C42" s="272"/>
      <c r="D42" s="272"/>
      <c r="E42" s="272"/>
      <c r="F42" s="272"/>
      <c r="G42" s="272"/>
      <c r="H42" s="272"/>
      <c r="I42" s="272"/>
      <c r="J42" s="272"/>
      <c r="K42" s="272"/>
      <c r="L42" s="272"/>
      <c r="M42" s="272"/>
      <c r="N42" s="272"/>
      <c r="O42" s="50"/>
      <c r="P42" s="50"/>
      <c r="Q42" s="50"/>
      <c r="R42" s="50"/>
    </row>
    <row r="43" spans="1:18" x14ac:dyDescent="0.25">
      <c r="A43" s="612">
        <f>IF(A19&gt;0,A19,"")</f>
        <v>3</v>
      </c>
      <c r="B43" s="613"/>
      <c r="C43" s="269"/>
      <c r="D43" s="301"/>
      <c r="E43" s="269"/>
      <c r="F43" s="269"/>
      <c r="G43" s="269"/>
      <c r="H43" s="269"/>
      <c r="I43" s="269"/>
      <c r="J43" s="269"/>
      <c r="K43" s="269"/>
      <c r="L43" s="269"/>
      <c r="M43" s="269"/>
      <c r="N43" s="269"/>
      <c r="O43" s="50"/>
      <c r="P43" s="50"/>
      <c r="Q43" s="50"/>
      <c r="R43" s="50"/>
    </row>
    <row r="44" spans="1:18" ht="15.75" thickBot="1" x14ac:dyDescent="0.3">
      <c r="A44" s="614"/>
      <c r="B44" s="615"/>
      <c r="C44" s="272"/>
      <c r="D44" s="272"/>
      <c r="E44" s="272"/>
      <c r="F44" s="272"/>
      <c r="G44" s="272"/>
      <c r="H44" s="272"/>
      <c r="I44" s="272"/>
      <c r="J44" s="272"/>
      <c r="K44" s="272"/>
      <c r="L44" s="272"/>
      <c r="M44" s="272"/>
      <c r="N44" s="272"/>
      <c r="O44" s="50"/>
      <c r="P44" s="50"/>
      <c r="Q44" s="50"/>
      <c r="R44" s="50"/>
    </row>
    <row r="45" spans="1:18" x14ac:dyDescent="0.25">
      <c r="A45" s="612">
        <v>4</v>
      </c>
      <c r="B45" s="613"/>
      <c r="C45" s="269"/>
      <c r="D45" s="269"/>
      <c r="E45" s="269"/>
      <c r="F45" s="269"/>
      <c r="G45" s="269"/>
      <c r="H45" s="269"/>
      <c r="I45" s="269"/>
      <c r="J45" s="269"/>
      <c r="K45" s="269"/>
      <c r="L45" s="269"/>
      <c r="M45" s="269"/>
      <c r="N45" s="269"/>
      <c r="O45" s="50"/>
      <c r="P45" s="50"/>
      <c r="Q45" s="50"/>
      <c r="R45" s="50"/>
    </row>
    <row r="46" spans="1:18" ht="15.75" thickBot="1" x14ac:dyDescent="0.3">
      <c r="A46" s="614"/>
      <c r="B46" s="615"/>
      <c r="C46" s="59"/>
      <c r="D46" s="59"/>
      <c r="E46" s="59"/>
      <c r="F46" s="59"/>
      <c r="G46" s="59"/>
      <c r="H46" s="59"/>
      <c r="I46" s="59"/>
      <c r="J46" s="59"/>
      <c r="K46" s="59"/>
      <c r="L46" s="59"/>
      <c r="M46" s="59"/>
      <c r="N46" s="59"/>
      <c r="O46" s="50"/>
      <c r="P46" s="50"/>
      <c r="Q46" s="50"/>
      <c r="R46" s="50"/>
    </row>
    <row r="47" spans="1:18" ht="15.75" hidden="1" thickBot="1" x14ac:dyDescent="0.3">
      <c r="A47" s="612">
        <v>5</v>
      </c>
      <c r="B47" s="613"/>
      <c r="C47" s="58"/>
      <c r="D47" s="58"/>
      <c r="E47" s="58"/>
      <c r="F47" s="58"/>
      <c r="G47" s="58"/>
      <c r="H47" s="58"/>
      <c r="I47" s="58"/>
      <c r="J47" s="58"/>
      <c r="K47" s="58"/>
      <c r="L47" s="58"/>
      <c r="M47" s="58"/>
      <c r="N47" s="59"/>
      <c r="O47" s="50"/>
      <c r="P47" s="50"/>
      <c r="Q47" s="50"/>
      <c r="R47" s="50"/>
    </row>
    <row r="48" spans="1:18" ht="15.75" hidden="1" thickBot="1" x14ac:dyDescent="0.3">
      <c r="A48" s="614"/>
      <c r="B48" s="615"/>
      <c r="C48" s="59"/>
      <c r="D48" s="59"/>
      <c r="E48" s="59"/>
      <c r="F48" s="59"/>
      <c r="G48" s="59"/>
      <c r="H48" s="59"/>
      <c r="I48" s="59"/>
      <c r="J48" s="59"/>
      <c r="K48" s="59"/>
      <c r="L48" s="59"/>
      <c r="M48" s="59"/>
      <c r="N48" s="59"/>
      <c r="O48" s="50"/>
      <c r="P48" s="50"/>
      <c r="Q48" s="50"/>
      <c r="R48" s="50"/>
    </row>
    <row r="49" spans="1:18" hidden="1" x14ac:dyDescent="0.25">
      <c r="A49" s="612">
        <v>6</v>
      </c>
      <c r="B49" s="613"/>
      <c r="C49" s="58"/>
      <c r="D49" s="58"/>
      <c r="E49" s="58"/>
      <c r="F49" s="58"/>
      <c r="G49" s="58"/>
      <c r="H49" s="58"/>
      <c r="I49" s="58"/>
      <c r="J49" s="58"/>
      <c r="K49" s="58"/>
      <c r="L49" s="58"/>
      <c r="M49" s="58"/>
      <c r="N49" s="58"/>
      <c r="O49" s="50"/>
      <c r="P49" s="50"/>
      <c r="Q49" s="50"/>
      <c r="R49" s="50"/>
    </row>
    <row r="50" spans="1:18" ht="15.75" hidden="1" thickBot="1" x14ac:dyDescent="0.3">
      <c r="A50" s="614"/>
      <c r="B50" s="615"/>
      <c r="C50" s="59"/>
      <c r="D50" s="59"/>
      <c r="E50" s="59"/>
      <c r="F50" s="59"/>
      <c r="G50" s="59"/>
      <c r="H50" s="59"/>
      <c r="I50" s="59"/>
      <c r="J50" s="59"/>
      <c r="K50" s="59"/>
      <c r="L50" s="59"/>
      <c r="M50" s="59"/>
      <c r="N50" s="59"/>
      <c r="O50" s="50"/>
      <c r="P50" s="50"/>
      <c r="Q50" s="50"/>
      <c r="R50" s="50"/>
    </row>
    <row r="51" spans="1:18" hidden="1" x14ac:dyDescent="0.25">
      <c r="A51" s="612">
        <v>7</v>
      </c>
      <c r="B51" s="613"/>
      <c r="C51" s="58"/>
      <c r="D51" s="58"/>
      <c r="E51" s="58"/>
      <c r="F51" s="58"/>
      <c r="G51" s="58"/>
      <c r="H51" s="58"/>
      <c r="I51" s="58"/>
      <c r="J51" s="58"/>
      <c r="K51" s="58"/>
      <c r="L51" s="58"/>
      <c r="M51" s="58"/>
      <c r="N51" s="58"/>
      <c r="O51" s="50"/>
      <c r="P51" s="50"/>
      <c r="Q51" s="50"/>
      <c r="R51" s="50"/>
    </row>
    <row r="52" spans="1:18" ht="15.75" hidden="1" thickBot="1" x14ac:dyDescent="0.3">
      <c r="A52" s="614"/>
      <c r="B52" s="615"/>
      <c r="C52" s="59"/>
      <c r="D52" s="59"/>
      <c r="E52" s="59"/>
      <c r="F52" s="59"/>
      <c r="G52" s="59"/>
      <c r="H52" s="59"/>
      <c r="I52" s="59"/>
      <c r="J52" s="59"/>
      <c r="K52" s="59"/>
      <c r="L52" s="59"/>
      <c r="M52" s="59"/>
      <c r="N52" s="59"/>
      <c r="O52" s="50"/>
      <c r="P52" s="50"/>
      <c r="Q52" s="50"/>
      <c r="R52" s="50"/>
    </row>
    <row r="53" spans="1:18" hidden="1" x14ac:dyDescent="0.25">
      <c r="A53" s="612">
        <v>8</v>
      </c>
      <c r="B53" s="613"/>
      <c r="C53" s="58"/>
      <c r="D53" s="58"/>
      <c r="E53" s="58"/>
      <c r="F53" s="58"/>
      <c r="G53" s="58"/>
      <c r="H53" s="58"/>
      <c r="I53" s="58"/>
      <c r="J53" s="58"/>
      <c r="K53" s="58"/>
      <c r="L53" s="58"/>
      <c r="M53" s="58"/>
      <c r="N53" s="60"/>
      <c r="O53" s="61"/>
      <c r="P53" s="50"/>
      <c r="Q53" s="50"/>
      <c r="R53" s="50"/>
    </row>
    <row r="54" spans="1:18" ht="15.75" hidden="1" thickBot="1" x14ac:dyDescent="0.3">
      <c r="A54" s="614"/>
      <c r="B54" s="615"/>
      <c r="C54" s="59"/>
      <c r="D54" s="59"/>
      <c r="E54" s="59"/>
      <c r="F54" s="59"/>
      <c r="G54" s="59"/>
      <c r="H54" s="59"/>
      <c r="I54" s="59"/>
      <c r="J54" s="59"/>
      <c r="K54" s="59"/>
      <c r="L54" s="59"/>
      <c r="M54" s="59"/>
      <c r="N54" s="59"/>
      <c r="O54" s="50"/>
      <c r="P54" s="50"/>
      <c r="Q54" s="50"/>
      <c r="R54" s="50"/>
    </row>
    <row r="55" spans="1:18" hidden="1" x14ac:dyDescent="0.25">
      <c r="A55" s="612">
        <v>9</v>
      </c>
      <c r="B55" s="613"/>
      <c r="C55" s="58"/>
      <c r="D55" s="58"/>
      <c r="E55" s="58"/>
      <c r="F55" s="58"/>
      <c r="G55" s="58"/>
      <c r="H55" s="58"/>
      <c r="I55" s="58"/>
      <c r="J55" s="58"/>
      <c r="K55" s="58"/>
      <c r="L55" s="58"/>
      <c r="M55" s="58"/>
      <c r="N55" s="58"/>
      <c r="O55" s="50"/>
      <c r="P55" s="50"/>
      <c r="Q55" s="50"/>
      <c r="R55" s="50"/>
    </row>
    <row r="56" spans="1:18" ht="15.75" hidden="1" thickBot="1" x14ac:dyDescent="0.3">
      <c r="A56" s="614"/>
      <c r="B56" s="615"/>
      <c r="C56" s="59"/>
      <c r="D56" s="59"/>
      <c r="E56" s="59"/>
      <c r="F56" s="59"/>
      <c r="G56" s="59"/>
      <c r="H56" s="59"/>
      <c r="I56" s="59"/>
      <c r="J56" s="59"/>
      <c r="K56" s="59"/>
      <c r="L56" s="59"/>
      <c r="M56" s="59"/>
      <c r="N56" s="59"/>
      <c r="O56" s="50"/>
      <c r="P56" s="50"/>
      <c r="Q56" s="50"/>
      <c r="R56" s="50"/>
    </row>
    <row r="57" spans="1:18" hidden="1" x14ac:dyDescent="0.25">
      <c r="A57" s="612">
        <v>10</v>
      </c>
      <c r="B57" s="613"/>
      <c r="C57" s="58"/>
      <c r="D57" s="58"/>
      <c r="E57" s="58"/>
      <c r="F57" s="58"/>
      <c r="G57" s="58"/>
      <c r="H57" s="58"/>
      <c r="I57" s="58"/>
      <c r="J57" s="58"/>
      <c r="K57" s="58"/>
      <c r="L57" s="58"/>
      <c r="M57" s="58"/>
      <c r="N57" s="58"/>
      <c r="O57" s="50"/>
      <c r="P57" s="50"/>
      <c r="Q57" s="50"/>
      <c r="R57" s="50"/>
    </row>
    <row r="58" spans="1:18" ht="15.75" hidden="1" thickBot="1" x14ac:dyDescent="0.3">
      <c r="A58" s="614"/>
      <c r="B58" s="615"/>
      <c r="C58" s="59"/>
      <c r="D58" s="59"/>
      <c r="E58" s="59"/>
      <c r="F58" s="59"/>
      <c r="G58" s="59"/>
      <c r="H58" s="59"/>
      <c r="I58" s="59"/>
      <c r="J58" s="59"/>
      <c r="K58" s="59"/>
      <c r="L58" s="59"/>
      <c r="M58" s="59"/>
      <c r="N58" s="59"/>
      <c r="O58" s="50"/>
      <c r="P58" s="50"/>
      <c r="Q58" s="50"/>
      <c r="R58" s="50"/>
    </row>
    <row r="59" spans="1:18" hidden="1" x14ac:dyDescent="0.25">
      <c r="A59" s="262"/>
      <c r="B59" s="262"/>
      <c r="C59" s="262"/>
      <c r="D59" s="262"/>
      <c r="E59" s="262"/>
      <c r="F59" s="262"/>
      <c r="G59" s="262"/>
      <c r="H59" s="262"/>
      <c r="I59" s="262"/>
      <c r="J59" s="262"/>
      <c r="K59" s="262"/>
      <c r="L59" s="262"/>
      <c r="M59" s="262"/>
      <c r="N59" s="262"/>
      <c r="O59" s="50"/>
      <c r="P59" s="50"/>
      <c r="Q59" s="50"/>
      <c r="R59" s="50"/>
    </row>
    <row r="60" spans="1:18" x14ac:dyDescent="0.25">
      <c r="A60" s="623" t="s">
        <v>306</v>
      </c>
      <c r="B60" s="624"/>
      <c r="C60" s="624"/>
      <c r="D60" s="624"/>
      <c r="E60" s="624"/>
      <c r="F60" s="624"/>
      <c r="G60" s="624"/>
      <c r="H60" s="624"/>
      <c r="I60" s="624"/>
      <c r="J60" s="624"/>
      <c r="K60" s="624"/>
      <c r="L60" s="624"/>
      <c r="M60" s="624"/>
      <c r="N60" s="625"/>
      <c r="O60" s="50"/>
      <c r="P60" s="50"/>
      <c r="Q60" s="50"/>
      <c r="R60" s="50"/>
    </row>
    <row r="61" spans="1:18" ht="22.7" customHeight="1" x14ac:dyDescent="0.25">
      <c r="A61" s="255" t="s">
        <v>307</v>
      </c>
      <c r="B61" s="626" t="s">
        <v>308</v>
      </c>
      <c r="C61" s="627"/>
      <c r="D61" s="627"/>
      <c r="E61" s="627"/>
      <c r="F61" s="628"/>
      <c r="G61" s="629" t="s">
        <v>309</v>
      </c>
      <c r="H61" s="629"/>
      <c r="I61" s="629" t="s">
        <v>310</v>
      </c>
      <c r="J61" s="629"/>
      <c r="K61" s="629" t="s">
        <v>311</v>
      </c>
      <c r="L61" s="629"/>
      <c r="M61" s="567" t="s">
        <v>312</v>
      </c>
      <c r="N61" s="567"/>
      <c r="O61" s="50"/>
      <c r="P61" s="50"/>
      <c r="Q61" s="50"/>
      <c r="R61" s="50"/>
    </row>
    <row r="62" spans="1:18" x14ac:dyDescent="0.25">
      <c r="A62" s="316" t="s">
        <v>453</v>
      </c>
      <c r="B62" s="1115" t="s">
        <v>408</v>
      </c>
      <c r="C62" s="1116"/>
      <c r="D62" s="1116"/>
      <c r="E62" s="1116"/>
      <c r="F62" s="1117"/>
      <c r="G62" s="1118">
        <v>17.23</v>
      </c>
      <c r="H62" s="1119"/>
      <c r="I62" s="1120">
        <v>20</v>
      </c>
      <c r="J62" s="1120"/>
      <c r="K62" s="1100">
        <f>I62*100/$Q$68/100</f>
        <v>0.11764705882352942</v>
      </c>
      <c r="L62" s="1100"/>
      <c r="M62" s="1121">
        <f t="shared" ref="M62:M65" si="0">G62*I62</f>
        <v>344.6</v>
      </c>
      <c r="N62" s="1121"/>
      <c r="O62" s="50"/>
      <c r="P62" s="50"/>
      <c r="Q62" s="50"/>
      <c r="R62" s="50"/>
    </row>
    <row r="63" spans="1:18" x14ac:dyDescent="0.25">
      <c r="A63" s="316" t="s">
        <v>456</v>
      </c>
      <c r="B63" s="1115" t="s">
        <v>409</v>
      </c>
      <c r="C63" s="1116"/>
      <c r="D63" s="1116"/>
      <c r="E63" s="1116"/>
      <c r="F63" s="1117"/>
      <c r="G63" s="1118">
        <v>15.22</v>
      </c>
      <c r="H63" s="1119"/>
      <c r="I63" s="1120">
        <v>50</v>
      </c>
      <c r="J63" s="1120"/>
      <c r="K63" s="1100">
        <f t="shared" ref="K63:K67" si="1">I63*100/$Q$68/100</f>
        <v>0.29411764705882354</v>
      </c>
      <c r="L63" s="1100"/>
      <c r="M63" s="1121">
        <f t="shared" si="0"/>
        <v>761</v>
      </c>
      <c r="N63" s="1121"/>
      <c r="O63" s="50"/>
      <c r="P63" s="50"/>
      <c r="Q63" s="50"/>
      <c r="R63" s="50"/>
    </row>
    <row r="64" spans="1:18" x14ac:dyDescent="0.25">
      <c r="A64" s="316" t="s">
        <v>455</v>
      </c>
      <c r="B64" s="1115" t="s">
        <v>678</v>
      </c>
      <c r="C64" s="1116"/>
      <c r="D64" s="1116"/>
      <c r="E64" s="1116"/>
      <c r="F64" s="1117"/>
      <c r="G64" s="1118">
        <v>15</v>
      </c>
      <c r="H64" s="1119"/>
      <c r="I64" s="1120">
        <v>10</v>
      </c>
      <c r="J64" s="1120"/>
      <c r="K64" s="1100">
        <f t="shared" si="1"/>
        <v>5.8823529411764712E-2</v>
      </c>
      <c r="L64" s="1100"/>
      <c r="M64" s="1121">
        <f t="shared" si="0"/>
        <v>150</v>
      </c>
      <c r="N64" s="1121"/>
      <c r="O64" s="50"/>
      <c r="P64" s="50"/>
      <c r="Q64" s="50"/>
      <c r="R64" s="50"/>
    </row>
    <row r="65" spans="1:18" x14ac:dyDescent="0.25">
      <c r="A65" s="316" t="s">
        <v>457</v>
      </c>
      <c r="B65" s="1115" t="s">
        <v>437</v>
      </c>
      <c r="C65" s="1116"/>
      <c r="D65" s="1116"/>
      <c r="E65" s="1116"/>
      <c r="F65" s="1117"/>
      <c r="G65" s="1118">
        <v>16.579999999999998</v>
      </c>
      <c r="H65" s="1119"/>
      <c r="I65" s="1118">
        <v>30</v>
      </c>
      <c r="J65" s="1119"/>
      <c r="K65" s="1100">
        <f t="shared" si="1"/>
        <v>0.17647058823529413</v>
      </c>
      <c r="L65" s="1100"/>
      <c r="M65" s="1121">
        <f t="shared" si="0"/>
        <v>497.4</v>
      </c>
      <c r="N65" s="1121"/>
      <c r="O65" s="50"/>
      <c r="P65" s="50"/>
      <c r="Q65" s="50"/>
      <c r="R65" s="50"/>
    </row>
    <row r="66" spans="1:18" x14ac:dyDescent="0.25">
      <c r="A66" s="316" t="s">
        <v>455</v>
      </c>
      <c r="B66" s="487" t="s">
        <v>959</v>
      </c>
      <c r="C66" s="488"/>
      <c r="D66" s="488"/>
      <c r="E66" s="488"/>
      <c r="F66" s="489"/>
      <c r="G66" s="1118">
        <v>15</v>
      </c>
      <c r="H66" s="1119">
        <v>15</v>
      </c>
      <c r="I66" s="1118">
        <v>20</v>
      </c>
      <c r="J66" s="1119"/>
      <c r="K66" s="1100">
        <f t="shared" ref="K66" si="2">I66*100/$Q$68/100</f>
        <v>0.11764705882352942</v>
      </c>
      <c r="L66" s="1100"/>
      <c r="M66" s="1121">
        <f t="shared" ref="M66" si="3">G66*I66</f>
        <v>300</v>
      </c>
      <c r="N66" s="1121"/>
      <c r="O66" s="50"/>
      <c r="P66" s="50"/>
      <c r="Q66" s="50"/>
      <c r="R66" s="50"/>
    </row>
    <row r="67" spans="1:18" x14ac:dyDescent="0.25">
      <c r="A67" s="256" t="s">
        <v>450</v>
      </c>
      <c r="B67" s="1122" t="s">
        <v>671</v>
      </c>
      <c r="C67" s="1123"/>
      <c r="D67" s="1123"/>
      <c r="E67" s="1123"/>
      <c r="F67" s="1124"/>
      <c r="G67" s="619">
        <v>27.2</v>
      </c>
      <c r="H67" s="620"/>
      <c r="I67" s="1107">
        <v>40</v>
      </c>
      <c r="J67" s="1108"/>
      <c r="K67" s="1100">
        <f t="shared" si="1"/>
        <v>0.23529411764705885</v>
      </c>
      <c r="L67" s="1100"/>
      <c r="M67" s="1125">
        <f t="shared" ref="M67" si="4">G67*I67</f>
        <v>1088</v>
      </c>
      <c r="N67" s="1125"/>
      <c r="O67" s="50"/>
      <c r="P67" s="50"/>
      <c r="Q67" s="50"/>
      <c r="R67" s="50"/>
    </row>
    <row r="68" spans="1:18" x14ac:dyDescent="0.25">
      <c r="A68" s="261">
        <f>COUNTA(B62:F67)</f>
        <v>6</v>
      </c>
      <c r="B68" s="631" t="s">
        <v>313</v>
      </c>
      <c r="C68" s="631"/>
      <c r="D68" s="631"/>
      <c r="E68" s="631"/>
      <c r="F68" s="631"/>
      <c r="G68" s="631"/>
      <c r="H68" s="631"/>
      <c r="I68" s="631"/>
      <c r="J68" s="631"/>
      <c r="K68" s="631"/>
      <c r="L68" s="632"/>
      <c r="M68" s="1130">
        <f>SUM(M62:M67)</f>
        <v>3141</v>
      </c>
      <c r="N68" s="1130"/>
      <c r="O68" s="50"/>
      <c r="P68" s="50"/>
      <c r="Q68" s="50">
        <f>SUM(I62:J67)</f>
        <v>170</v>
      </c>
      <c r="R68" s="321">
        <f>SUM(K62:L67)</f>
        <v>1</v>
      </c>
    </row>
    <row r="69" spans="1:18" hidden="1" x14ac:dyDescent="0.25">
      <c r="A69" s="262"/>
      <c r="B69" s="262"/>
      <c r="C69" s="262"/>
      <c r="D69" s="262"/>
      <c r="E69" s="262"/>
      <c r="F69" s="262"/>
      <c r="G69" s="262"/>
      <c r="H69" s="262"/>
      <c r="I69" s="262"/>
      <c r="J69" s="262"/>
      <c r="K69" s="262"/>
      <c r="L69" s="262"/>
      <c r="M69" s="262"/>
      <c r="N69" s="262"/>
      <c r="O69" s="50"/>
      <c r="P69" s="50"/>
      <c r="Q69" s="50"/>
      <c r="R69" s="50"/>
    </row>
    <row r="70" spans="1:18" x14ac:dyDescent="0.25">
      <c r="A70" s="623" t="s">
        <v>314</v>
      </c>
      <c r="B70" s="624"/>
      <c r="C70" s="624"/>
      <c r="D70" s="624"/>
      <c r="E70" s="624"/>
      <c r="F70" s="624"/>
      <c r="G70" s="624"/>
      <c r="H70" s="624"/>
      <c r="I70" s="624"/>
      <c r="J70" s="624"/>
      <c r="K70" s="624"/>
      <c r="L70" s="624"/>
      <c r="M70" s="624"/>
      <c r="N70" s="625"/>
      <c r="O70" s="50"/>
      <c r="P70" s="50"/>
      <c r="Q70" s="50"/>
      <c r="R70" s="50"/>
    </row>
    <row r="71" spans="1:18" x14ac:dyDescent="0.25">
      <c r="A71" s="648" t="s">
        <v>315</v>
      </c>
      <c r="B71" s="649"/>
      <c r="C71" s="649"/>
      <c r="D71" s="650"/>
      <c r="E71" s="648" t="s">
        <v>115</v>
      </c>
      <c r="F71" s="649"/>
      <c r="G71" s="649"/>
      <c r="H71" s="649"/>
      <c r="I71" s="649"/>
      <c r="J71" s="649"/>
      <c r="K71" s="649"/>
      <c r="L71" s="649"/>
      <c r="M71" s="635" t="s">
        <v>316</v>
      </c>
      <c r="N71" s="637"/>
      <c r="O71" s="50"/>
      <c r="P71" s="50"/>
      <c r="Q71" s="50"/>
      <c r="R71" s="50"/>
    </row>
    <row r="72" spans="1:18" x14ac:dyDescent="0.25">
      <c r="A72" s="638" t="s">
        <v>552</v>
      </c>
      <c r="B72" s="639"/>
      <c r="C72" s="639"/>
      <c r="D72" s="640"/>
      <c r="E72" s="638" t="s">
        <v>551</v>
      </c>
      <c r="F72" s="639"/>
      <c r="G72" s="639"/>
      <c r="H72" s="639"/>
      <c r="I72" s="639"/>
      <c r="J72" s="639"/>
      <c r="K72" s="639"/>
      <c r="L72" s="639"/>
      <c r="M72" s="1126">
        <v>33497.620000000003</v>
      </c>
      <c r="N72" s="1127"/>
      <c r="O72" s="50"/>
      <c r="P72" s="50"/>
      <c r="Q72" s="50"/>
      <c r="R72" s="50"/>
    </row>
    <row r="73" spans="1:18" x14ac:dyDescent="0.25">
      <c r="A73" s="641"/>
      <c r="B73" s="642"/>
      <c r="C73" s="642"/>
      <c r="D73" s="643"/>
      <c r="E73" s="641"/>
      <c r="F73" s="642"/>
      <c r="G73" s="642"/>
      <c r="H73" s="642"/>
      <c r="I73" s="642"/>
      <c r="J73" s="642"/>
      <c r="K73" s="642"/>
      <c r="L73" s="642"/>
      <c r="M73" s="1128"/>
      <c r="N73" s="1129"/>
      <c r="O73" s="66"/>
      <c r="P73" s="67"/>
      <c r="Q73" s="50"/>
      <c r="R73" s="50"/>
    </row>
    <row r="74" spans="1:18" x14ac:dyDescent="0.25">
      <c r="A74" s="638"/>
      <c r="B74" s="639"/>
      <c r="C74" s="639"/>
      <c r="D74" s="640"/>
      <c r="E74" s="638"/>
      <c r="F74" s="639"/>
      <c r="G74" s="639"/>
      <c r="H74" s="639"/>
      <c r="I74" s="639"/>
      <c r="J74" s="639"/>
      <c r="K74" s="639"/>
      <c r="L74" s="639"/>
      <c r="M74" s="1126"/>
      <c r="N74" s="1127"/>
      <c r="O74" s="50"/>
      <c r="P74" s="50"/>
      <c r="Q74" s="50"/>
      <c r="R74" s="50"/>
    </row>
    <row r="75" spans="1:18" ht="15.75" customHeight="1" x14ac:dyDescent="0.25">
      <c r="A75" s="641"/>
      <c r="B75" s="642"/>
      <c r="C75" s="642"/>
      <c r="D75" s="643"/>
      <c r="E75" s="641"/>
      <c r="F75" s="642"/>
      <c r="G75" s="642"/>
      <c r="H75" s="642"/>
      <c r="I75" s="642"/>
      <c r="J75" s="642"/>
      <c r="K75" s="642"/>
      <c r="L75" s="642"/>
      <c r="M75" s="1128"/>
      <c r="N75" s="1129"/>
      <c r="O75" s="50"/>
      <c r="P75" s="50"/>
      <c r="Q75" s="50"/>
      <c r="R75" s="50"/>
    </row>
    <row r="76" spans="1:18" hidden="1" x14ac:dyDescent="0.25">
      <c r="A76" s="638"/>
      <c r="B76" s="639"/>
      <c r="C76" s="639"/>
      <c r="D76" s="640"/>
      <c r="E76" s="638"/>
      <c r="F76" s="639"/>
      <c r="G76" s="639"/>
      <c r="H76" s="639"/>
      <c r="I76" s="639"/>
      <c r="J76" s="639"/>
      <c r="K76" s="639"/>
      <c r="L76" s="639"/>
      <c r="M76" s="644"/>
      <c r="N76" s="645"/>
      <c r="O76" s="50"/>
      <c r="P76" s="50"/>
      <c r="Q76" s="50"/>
      <c r="R76" s="50"/>
    </row>
    <row r="77" spans="1:18" hidden="1" x14ac:dyDescent="0.25">
      <c r="A77" s="641"/>
      <c r="B77" s="642"/>
      <c r="C77" s="642"/>
      <c r="D77" s="643"/>
      <c r="E77" s="641"/>
      <c r="F77" s="642"/>
      <c r="G77" s="642"/>
      <c r="H77" s="642"/>
      <c r="I77" s="642"/>
      <c r="J77" s="642"/>
      <c r="K77" s="642"/>
      <c r="L77" s="642"/>
      <c r="M77" s="646"/>
      <c r="N77" s="647"/>
      <c r="O77" s="50"/>
      <c r="P77" s="50"/>
      <c r="Q77" s="50"/>
      <c r="R77" s="50"/>
    </row>
    <row r="78" spans="1:18" x14ac:dyDescent="0.25">
      <c r="A78" s="635" t="s">
        <v>317</v>
      </c>
      <c r="B78" s="636"/>
      <c r="C78" s="636"/>
      <c r="D78" s="636"/>
      <c r="E78" s="636"/>
      <c r="F78" s="636"/>
      <c r="G78" s="636"/>
      <c r="H78" s="636"/>
      <c r="I78" s="636"/>
      <c r="J78" s="636"/>
      <c r="K78" s="636"/>
      <c r="L78" s="637"/>
      <c r="M78" s="633">
        <f>SUM(M68+M72+M74)</f>
        <v>36638.620000000003</v>
      </c>
      <c r="N78" s="634"/>
      <c r="O78" s="50"/>
      <c r="P78" s="50"/>
      <c r="Q78" s="50"/>
      <c r="R78" s="50"/>
    </row>
  </sheetData>
  <mergeCells count="177">
    <mergeCell ref="A78:L78"/>
    <mergeCell ref="M78:N78"/>
    <mergeCell ref="I65:J65"/>
    <mergeCell ref="K65:L65"/>
    <mergeCell ref="M65:N65"/>
    <mergeCell ref="A74:D75"/>
    <mergeCell ref="E74:L75"/>
    <mergeCell ref="M74:N75"/>
    <mergeCell ref="A76:D77"/>
    <mergeCell ref="E76:L77"/>
    <mergeCell ref="M76:N77"/>
    <mergeCell ref="A70:N70"/>
    <mergeCell ref="A71:D71"/>
    <mergeCell ref="E71:L71"/>
    <mergeCell ref="M71:N71"/>
    <mergeCell ref="A72:D73"/>
    <mergeCell ref="E72:L73"/>
    <mergeCell ref="M72:N73"/>
    <mergeCell ref="B68:L68"/>
    <mergeCell ref="M68:N68"/>
    <mergeCell ref="G66:H66"/>
    <mergeCell ref="K66:L66"/>
    <mergeCell ref="M66:N66"/>
    <mergeCell ref="B64:F64"/>
    <mergeCell ref="G64:H64"/>
    <mergeCell ref="I64:J64"/>
    <mergeCell ref="K64:L64"/>
    <mergeCell ref="M64:N64"/>
    <mergeCell ref="G65:H65"/>
    <mergeCell ref="I67:J67"/>
    <mergeCell ref="G67:H67"/>
    <mergeCell ref="B65:F65"/>
    <mergeCell ref="B67:F67"/>
    <mergeCell ref="M67:N67"/>
    <mergeCell ref="K67:L67"/>
    <mergeCell ref="I66:J66"/>
    <mergeCell ref="B62:F62"/>
    <mergeCell ref="G62:H62"/>
    <mergeCell ref="I62:J62"/>
    <mergeCell ref="K62:L62"/>
    <mergeCell ref="M62:N62"/>
    <mergeCell ref="B63:F63"/>
    <mergeCell ref="G63:H63"/>
    <mergeCell ref="I63:J63"/>
    <mergeCell ref="K63:L63"/>
    <mergeCell ref="M63:N63"/>
    <mergeCell ref="A60:N60"/>
    <mergeCell ref="B61:F61"/>
    <mergeCell ref="G61:H61"/>
    <mergeCell ref="I61:J61"/>
    <mergeCell ref="K61:L61"/>
    <mergeCell ref="M61:N61"/>
    <mergeCell ref="A47:B48"/>
    <mergeCell ref="A49:B50"/>
    <mergeCell ref="A51:B52"/>
    <mergeCell ref="A53:B54"/>
    <mergeCell ref="A55:B56"/>
    <mergeCell ref="A57:B58"/>
    <mergeCell ref="A37:N37"/>
    <mergeCell ref="A38:B38"/>
    <mergeCell ref="A39:B40"/>
    <mergeCell ref="A41:B42"/>
    <mergeCell ref="A43:B44"/>
    <mergeCell ref="A45:B46"/>
    <mergeCell ref="A35:H35"/>
    <mergeCell ref="I35:J35"/>
    <mergeCell ref="K35:L35"/>
    <mergeCell ref="M35:N35"/>
    <mergeCell ref="O35:P35"/>
    <mergeCell ref="Q35:R35"/>
    <mergeCell ref="A34:H34"/>
    <mergeCell ref="I34:J34"/>
    <mergeCell ref="K34:L34"/>
    <mergeCell ref="M34:N34"/>
    <mergeCell ref="O34:P34"/>
    <mergeCell ref="Q34:R34"/>
    <mergeCell ref="A33:H33"/>
    <mergeCell ref="I33:J33"/>
    <mergeCell ref="K33:L33"/>
    <mergeCell ref="M33:N33"/>
    <mergeCell ref="O33:P33"/>
    <mergeCell ref="Q33:R33"/>
    <mergeCell ref="A32:H32"/>
    <mergeCell ref="I32:J32"/>
    <mergeCell ref="K32:L32"/>
    <mergeCell ref="M32:N32"/>
    <mergeCell ref="O32:P32"/>
    <mergeCell ref="Q32:R32"/>
    <mergeCell ref="A31:H31"/>
    <mergeCell ref="I31:J31"/>
    <mergeCell ref="K31:L31"/>
    <mergeCell ref="M31:N31"/>
    <mergeCell ref="O31:P31"/>
    <mergeCell ref="Q31:R31"/>
    <mergeCell ref="A30:H30"/>
    <mergeCell ref="I30:J30"/>
    <mergeCell ref="K30:L30"/>
    <mergeCell ref="M30:N30"/>
    <mergeCell ref="O30:P30"/>
    <mergeCell ref="Q30:R30"/>
    <mergeCell ref="A29:H29"/>
    <mergeCell ref="I29:J29"/>
    <mergeCell ref="K29:L29"/>
    <mergeCell ref="M29:N29"/>
    <mergeCell ref="O29:P29"/>
    <mergeCell ref="Q29:R29"/>
    <mergeCell ref="A28:H28"/>
    <mergeCell ref="I28:J28"/>
    <mergeCell ref="K28:L28"/>
    <mergeCell ref="M28:N28"/>
    <mergeCell ref="O28:P28"/>
    <mergeCell ref="Q28:R28"/>
    <mergeCell ref="A27:H27"/>
    <mergeCell ref="I27:J27"/>
    <mergeCell ref="K27:L27"/>
    <mergeCell ref="M27:N27"/>
    <mergeCell ref="O27:P27"/>
    <mergeCell ref="Q27:R27"/>
    <mergeCell ref="A26:H26"/>
    <mergeCell ref="I26:J26"/>
    <mergeCell ref="K26:L26"/>
    <mergeCell ref="M26:N26"/>
    <mergeCell ref="O26:P26"/>
    <mergeCell ref="Q26:R26"/>
    <mergeCell ref="A25:H25"/>
    <mergeCell ref="I25:J25"/>
    <mergeCell ref="K25:L25"/>
    <mergeCell ref="M25:N25"/>
    <mergeCell ref="O25:P25"/>
    <mergeCell ref="Q25:R25"/>
    <mergeCell ref="Q23:R23"/>
    <mergeCell ref="A24:H24"/>
    <mergeCell ref="I24:J24"/>
    <mergeCell ref="K24:L24"/>
    <mergeCell ref="M24:N24"/>
    <mergeCell ref="O24:P24"/>
    <mergeCell ref="Q24:R24"/>
    <mergeCell ref="A22:N22"/>
    <mergeCell ref="A23:H23"/>
    <mergeCell ref="I23:J23"/>
    <mergeCell ref="K23:L23"/>
    <mergeCell ref="M23:N23"/>
    <mergeCell ref="O23:P23"/>
    <mergeCell ref="B19:G19"/>
    <mergeCell ref="B20:G20"/>
    <mergeCell ref="I20:N20"/>
    <mergeCell ref="B21:G21"/>
    <mergeCell ref="I21:N21"/>
    <mergeCell ref="A10:B10"/>
    <mergeCell ref="C10:N10"/>
    <mergeCell ref="A11:B15"/>
    <mergeCell ref="C11:N15"/>
    <mergeCell ref="A16:N16"/>
    <mergeCell ref="B17:G17"/>
    <mergeCell ref="I17:N17"/>
    <mergeCell ref="A9:B9"/>
    <mergeCell ref="C9:N9"/>
    <mergeCell ref="A6:D7"/>
    <mergeCell ref="E6:H7"/>
    <mergeCell ref="I6:N6"/>
    <mergeCell ref="I7:J7"/>
    <mergeCell ref="K7:L7"/>
    <mergeCell ref="M7:N7"/>
    <mergeCell ref="B18:G18"/>
    <mergeCell ref="I18:N18"/>
    <mergeCell ref="A1:N1"/>
    <mergeCell ref="A3:D3"/>
    <mergeCell ref="E3:H3"/>
    <mergeCell ref="I3:N3"/>
    <mergeCell ref="A4:D5"/>
    <mergeCell ref="E4:H5"/>
    <mergeCell ref="I4:N5"/>
    <mergeCell ref="A8:D8"/>
    <mergeCell ref="E8:H8"/>
    <mergeCell ref="I8:J8"/>
    <mergeCell ref="K8:L8"/>
    <mergeCell ref="M8:N8"/>
  </mergeCells>
  <conditionalFormatting sqref="C39:N39 C41:N41 C43:N43 C45:N45 C47:M47 C49:N49 C51:N51 C53:N53 C55:N55 C57:N57">
    <cfRule type="cellIs" dxfId="82" priority="1" stopIfTrue="1" operator="equal">
      <formula>"x"</formula>
    </cfRule>
  </conditionalFormatting>
  <conditionalFormatting sqref="C40:N40 C42:N42 C44:N44 C46:N46 N47:N48 C48:M48 C50:N50 C52:N52 C54:N54 C56:N56 C58:N58">
    <cfRule type="cellIs" dxfId="81"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9:N58" xr:uid="{00000000-0002-0000-0A00-000000000000}"/>
  </dataValidations>
  <pageMargins left="0.7" right="0.7" top="0.75" bottom="0.75" header="0.3" footer="0.3"/>
  <pageSetup paperSize="9" scale="80" fitToHeight="0" orientation="landscape"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64"/>
  <sheetViews>
    <sheetView topLeftCell="A35" workbookViewId="0">
      <selection activeCell="O25" sqref="O25:O27"/>
    </sheetView>
  </sheetViews>
  <sheetFormatPr defaultRowHeight="15" x14ac:dyDescent="0.25"/>
  <sheetData>
    <row r="1" spans="1:14" ht="18.75" thickBot="1" x14ac:dyDescent="0.3">
      <c r="A1" s="1183" t="s">
        <v>387</v>
      </c>
      <c r="B1" s="1184"/>
      <c r="C1" s="1184"/>
      <c r="D1" s="1184"/>
      <c r="E1" s="1184"/>
      <c r="F1" s="1184"/>
      <c r="G1" s="1184"/>
      <c r="H1" s="1184"/>
      <c r="I1" s="1184"/>
      <c r="J1" s="1184"/>
      <c r="K1" s="1184"/>
      <c r="L1" s="1184"/>
      <c r="M1" s="1184"/>
      <c r="N1" s="1185"/>
    </row>
    <row r="2" spans="1:14" x14ac:dyDescent="0.25">
      <c r="A2" s="278"/>
      <c r="B2" s="51"/>
      <c r="C2" s="51"/>
      <c r="D2" s="51"/>
      <c r="E2" s="51"/>
      <c r="F2" s="51"/>
      <c r="G2" s="51"/>
      <c r="H2" s="51"/>
      <c r="I2" s="51"/>
      <c r="J2" s="51"/>
      <c r="K2" s="51"/>
      <c r="L2" s="51"/>
      <c r="M2" s="51"/>
      <c r="N2" s="279"/>
    </row>
    <row r="3" spans="1:14" ht="21.75" customHeight="1" x14ac:dyDescent="0.25">
      <c r="A3" s="1186" t="s">
        <v>385</v>
      </c>
      <c r="B3" s="522"/>
      <c r="C3" s="522"/>
      <c r="D3" s="523"/>
      <c r="E3" s="524" t="s">
        <v>642</v>
      </c>
      <c r="F3" s="525"/>
      <c r="G3" s="525"/>
      <c r="H3" s="526"/>
      <c r="I3" s="1091" t="s">
        <v>390</v>
      </c>
      <c r="J3" s="1092"/>
      <c r="K3" s="1092"/>
      <c r="L3" s="1092"/>
      <c r="M3" s="1092"/>
      <c r="N3" s="1093"/>
    </row>
    <row r="4" spans="1:14" x14ac:dyDescent="0.25">
      <c r="A4" s="1187" t="s">
        <v>391</v>
      </c>
      <c r="B4" s="530"/>
      <c r="C4" s="530"/>
      <c r="D4" s="531"/>
      <c r="E4" s="535" t="s">
        <v>643</v>
      </c>
      <c r="F4" s="536"/>
      <c r="G4" s="536"/>
      <c r="H4" s="536"/>
      <c r="I4" s="537" t="s">
        <v>392</v>
      </c>
      <c r="J4" s="538"/>
      <c r="K4" s="538"/>
      <c r="L4" s="539"/>
      <c r="M4" s="539"/>
      <c r="N4" s="1189"/>
    </row>
    <row r="5" spans="1:14" x14ac:dyDescent="0.25">
      <c r="A5" s="1188"/>
      <c r="B5" s="533"/>
      <c r="C5" s="533"/>
      <c r="D5" s="534"/>
      <c r="E5" s="536"/>
      <c r="F5" s="536"/>
      <c r="G5" s="536"/>
      <c r="H5" s="536"/>
      <c r="I5" s="541"/>
      <c r="J5" s="542"/>
      <c r="K5" s="542"/>
      <c r="L5" s="542"/>
      <c r="M5" s="542"/>
      <c r="N5" s="1190"/>
    </row>
    <row r="6" spans="1:14" x14ac:dyDescent="0.25">
      <c r="A6" s="1181" t="s">
        <v>279</v>
      </c>
      <c r="B6" s="558"/>
      <c r="C6" s="558"/>
      <c r="D6" s="559"/>
      <c r="E6" s="563" t="s">
        <v>371</v>
      </c>
      <c r="F6" s="563"/>
      <c r="G6" s="563"/>
      <c r="H6" s="564"/>
      <c r="I6" s="567" t="s">
        <v>280</v>
      </c>
      <c r="J6" s="567"/>
      <c r="K6" s="567"/>
      <c r="L6" s="567"/>
      <c r="M6" s="567"/>
      <c r="N6" s="1154"/>
    </row>
    <row r="7" spans="1:14" x14ac:dyDescent="0.25">
      <c r="A7" s="1182"/>
      <c r="B7" s="561"/>
      <c r="C7" s="561"/>
      <c r="D7" s="562"/>
      <c r="E7" s="565"/>
      <c r="F7" s="565"/>
      <c r="G7" s="565"/>
      <c r="H7" s="566"/>
      <c r="I7" s="568">
        <v>2026</v>
      </c>
      <c r="J7" s="569"/>
      <c r="K7" s="567">
        <v>2027</v>
      </c>
      <c r="L7" s="567"/>
      <c r="M7" s="567">
        <v>2028</v>
      </c>
      <c r="N7" s="1154"/>
    </row>
    <row r="8" spans="1:14" x14ac:dyDescent="0.25">
      <c r="A8" s="1191" t="s">
        <v>281</v>
      </c>
      <c r="B8" s="545"/>
      <c r="C8" s="545"/>
      <c r="D8" s="546"/>
      <c r="E8" s="547" t="s">
        <v>371</v>
      </c>
      <c r="F8" s="547"/>
      <c r="G8" s="547"/>
      <c r="H8" s="548"/>
      <c r="I8" s="549" t="s">
        <v>338</v>
      </c>
      <c r="J8" s="550"/>
      <c r="K8" s="551" t="s">
        <v>338</v>
      </c>
      <c r="L8" s="551"/>
      <c r="M8" s="551" t="s">
        <v>338</v>
      </c>
      <c r="N8" s="1192"/>
    </row>
    <row r="9" spans="1:14" ht="29.25" customHeight="1" x14ac:dyDescent="0.25">
      <c r="A9" s="1167" t="s">
        <v>283</v>
      </c>
      <c r="B9" s="553"/>
      <c r="C9" s="1095" t="s">
        <v>644</v>
      </c>
      <c r="D9" s="1096"/>
      <c r="E9" s="1096"/>
      <c r="F9" s="1096"/>
      <c r="G9" s="1096"/>
      <c r="H9" s="1096"/>
      <c r="I9" s="1096"/>
      <c r="J9" s="1096"/>
      <c r="K9" s="1096"/>
      <c r="L9" s="1096"/>
      <c r="M9" s="1096"/>
      <c r="N9" s="1180"/>
    </row>
    <row r="10" spans="1:14" x14ac:dyDescent="0.25">
      <c r="A10" s="1167"/>
      <c r="B10" s="553"/>
      <c r="C10" s="573"/>
      <c r="D10" s="574"/>
      <c r="E10" s="574"/>
      <c r="F10" s="574"/>
      <c r="G10" s="574"/>
      <c r="H10" s="574"/>
      <c r="I10" s="574"/>
      <c r="J10" s="574"/>
      <c r="K10" s="574"/>
      <c r="L10" s="574"/>
      <c r="M10" s="574"/>
      <c r="N10" s="1168"/>
    </row>
    <row r="11" spans="1:14" x14ac:dyDescent="0.25">
      <c r="A11" s="1169" t="s">
        <v>284</v>
      </c>
      <c r="B11" s="577"/>
      <c r="C11" s="1001" t="s">
        <v>821</v>
      </c>
      <c r="D11" s="1083"/>
      <c r="E11" s="1083"/>
      <c r="F11" s="1083"/>
      <c r="G11" s="1083"/>
      <c r="H11" s="1083"/>
      <c r="I11" s="1083"/>
      <c r="J11" s="1083"/>
      <c r="K11" s="1083"/>
      <c r="L11" s="1083"/>
      <c r="M11" s="1083"/>
      <c r="N11" s="1172"/>
    </row>
    <row r="12" spans="1:14" x14ac:dyDescent="0.25">
      <c r="A12" s="1170"/>
      <c r="B12" s="579"/>
      <c r="C12" s="1085"/>
      <c r="D12" s="1086"/>
      <c r="E12" s="1086"/>
      <c r="F12" s="1086"/>
      <c r="G12" s="1086"/>
      <c r="H12" s="1086"/>
      <c r="I12" s="1086"/>
      <c r="J12" s="1086"/>
      <c r="K12" s="1086"/>
      <c r="L12" s="1086"/>
      <c r="M12" s="1086"/>
      <c r="N12" s="1173"/>
    </row>
    <row r="13" spans="1:14" x14ac:dyDescent="0.25">
      <c r="A13" s="1170"/>
      <c r="B13" s="579"/>
      <c r="C13" s="1085"/>
      <c r="D13" s="1086"/>
      <c r="E13" s="1086"/>
      <c r="F13" s="1086"/>
      <c r="G13" s="1086"/>
      <c r="H13" s="1086"/>
      <c r="I13" s="1086"/>
      <c r="J13" s="1086"/>
      <c r="K13" s="1086"/>
      <c r="L13" s="1086"/>
      <c r="M13" s="1086"/>
      <c r="N13" s="1173"/>
    </row>
    <row r="14" spans="1:14" x14ac:dyDescent="0.25">
      <c r="A14" s="1170"/>
      <c r="B14" s="579"/>
      <c r="C14" s="1085"/>
      <c r="D14" s="1086"/>
      <c r="E14" s="1086"/>
      <c r="F14" s="1086"/>
      <c r="G14" s="1086"/>
      <c r="H14" s="1086"/>
      <c r="I14" s="1086"/>
      <c r="J14" s="1086"/>
      <c r="K14" s="1086"/>
      <c r="L14" s="1086"/>
      <c r="M14" s="1086"/>
      <c r="N14" s="1173"/>
    </row>
    <row r="15" spans="1:14" ht="2.1" customHeight="1" x14ac:dyDescent="0.25">
      <c r="A15" s="1170"/>
      <c r="B15" s="579"/>
      <c r="C15" s="1085"/>
      <c r="D15" s="1086"/>
      <c r="E15" s="1086"/>
      <c r="F15" s="1086"/>
      <c r="G15" s="1086"/>
      <c r="H15" s="1086"/>
      <c r="I15" s="1086"/>
      <c r="J15" s="1086"/>
      <c r="K15" s="1086"/>
      <c r="L15" s="1086"/>
      <c r="M15" s="1086"/>
      <c r="N15" s="1173"/>
    </row>
    <row r="16" spans="1:14" hidden="1" x14ac:dyDescent="0.25">
      <c r="A16" s="1170"/>
      <c r="B16" s="579"/>
      <c r="C16" s="1085"/>
      <c r="D16" s="1086"/>
      <c r="E16" s="1086"/>
      <c r="F16" s="1086"/>
      <c r="G16" s="1086"/>
      <c r="H16" s="1086"/>
      <c r="I16" s="1086"/>
      <c r="J16" s="1086"/>
      <c r="K16" s="1086"/>
      <c r="L16" s="1086"/>
      <c r="M16" s="1086"/>
      <c r="N16" s="1173"/>
    </row>
    <row r="17" spans="1:14" hidden="1" x14ac:dyDescent="0.25">
      <c r="A17" s="1170"/>
      <c r="B17" s="579"/>
      <c r="C17" s="1085"/>
      <c r="D17" s="1086"/>
      <c r="E17" s="1086"/>
      <c r="F17" s="1086"/>
      <c r="G17" s="1086"/>
      <c r="H17" s="1086"/>
      <c r="I17" s="1086"/>
      <c r="J17" s="1086"/>
      <c r="K17" s="1086"/>
      <c r="L17" s="1086"/>
      <c r="M17" s="1086"/>
      <c r="N17" s="1173"/>
    </row>
    <row r="18" spans="1:14" hidden="1" x14ac:dyDescent="0.25">
      <c r="A18" s="1170"/>
      <c r="B18" s="579"/>
      <c r="C18" s="1085"/>
      <c r="D18" s="1086"/>
      <c r="E18" s="1086"/>
      <c r="F18" s="1086"/>
      <c r="G18" s="1086"/>
      <c r="H18" s="1086"/>
      <c r="I18" s="1086"/>
      <c r="J18" s="1086"/>
      <c r="K18" s="1086"/>
      <c r="L18" s="1086"/>
      <c r="M18" s="1086"/>
      <c r="N18" s="1173"/>
    </row>
    <row r="19" spans="1:14" hidden="1" x14ac:dyDescent="0.25">
      <c r="A19" s="1170"/>
      <c r="B19" s="579"/>
      <c r="C19" s="1085"/>
      <c r="D19" s="1086"/>
      <c r="E19" s="1086"/>
      <c r="F19" s="1086"/>
      <c r="G19" s="1086"/>
      <c r="H19" s="1086"/>
      <c r="I19" s="1086"/>
      <c r="J19" s="1086"/>
      <c r="K19" s="1086"/>
      <c r="L19" s="1086"/>
      <c r="M19" s="1086"/>
      <c r="N19" s="1173"/>
    </row>
    <row r="20" spans="1:14" hidden="1" x14ac:dyDescent="0.25">
      <c r="A20" s="1170"/>
      <c r="B20" s="579"/>
      <c r="C20" s="1085"/>
      <c r="D20" s="1086"/>
      <c r="E20" s="1086"/>
      <c r="F20" s="1086"/>
      <c r="G20" s="1086"/>
      <c r="H20" s="1086"/>
      <c r="I20" s="1086"/>
      <c r="J20" s="1086"/>
      <c r="K20" s="1086"/>
      <c r="L20" s="1086"/>
      <c r="M20" s="1086"/>
      <c r="N20" s="1173"/>
    </row>
    <row r="21" spans="1:14" hidden="1" x14ac:dyDescent="0.25">
      <c r="A21" s="1170"/>
      <c r="B21" s="579"/>
      <c r="C21" s="1085"/>
      <c r="D21" s="1086"/>
      <c r="E21" s="1086"/>
      <c r="F21" s="1086"/>
      <c r="G21" s="1086"/>
      <c r="H21" s="1086"/>
      <c r="I21" s="1086"/>
      <c r="J21" s="1086"/>
      <c r="K21" s="1086"/>
      <c r="L21" s="1086"/>
      <c r="M21" s="1086"/>
      <c r="N21" s="1173"/>
    </row>
    <row r="22" spans="1:14" hidden="1" x14ac:dyDescent="0.25">
      <c r="A22" s="1170"/>
      <c r="B22" s="579"/>
      <c r="C22" s="1085"/>
      <c r="D22" s="1086"/>
      <c r="E22" s="1086"/>
      <c r="F22" s="1086"/>
      <c r="G22" s="1086"/>
      <c r="H22" s="1086"/>
      <c r="I22" s="1086"/>
      <c r="J22" s="1086"/>
      <c r="K22" s="1086"/>
      <c r="L22" s="1086"/>
      <c r="M22" s="1086"/>
      <c r="N22" s="1173"/>
    </row>
    <row r="23" spans="1:14" hidden="1" x14ac:dyDescent="0.25">
      <c r="A23" s="1171"/>
      <c r="B23" s="581"/>
      <c r="C23" s="1088"/>
      <c r="D23" s="1089"/>
      <c r="E23" s="1089"/>
      <c r="F23" s="1089"/>
      <c r="G23" s="1089"/>
      <c r="H23" s="1089"/>
      <c r="I23" s="1089"/>
      <c r="J23" s="1089"/>
      <c r="K23" s="1089"/>
      <c r="L23" s="1089"/>
      <c r="M23" s="1089"/>
      <c r="N23" s="1174"/>
    </row>
    <row r="24" spans="1:14" x14ac:dyDescent="0.25">
      <c r="A24" s="1175" t="s">
        <v>0</v>
      </c>
      <c r="B24" s="592"/>
      <c r="C24" s="592"/>
      <c r="D24" s="592"/>
      <c r="E24" s="592"/>
      <c r="F24" s="592"/>
      <c r="G24" s="592"/>
      <c r="H24" s="592"/>
      <c r="I24" s="592"/>
      <c r="J24" s="592"/>
      <c r="K24" s="592"/>
      <c r="L24" s="592"/>
      <c r="M24" s="592"/>
      <c r="N24" s="1176"/>
    </row>
    <row r="25" spans="1:14" ht="27.95" customHeight="1" x14ac:dyDescent="0.25">
      <c r="A25" s="280">
        <v>1</v>
      </c>
      <c r="B25" s="1177" t="s">
        <v>914</v>
      </c>
      <c r="C25" s="1178"/>
      <c r="D25" s="1178"/>
      <c r="E25" s="1178"/>
      <c r="F25" s="1178"/>
      <c r="G25" s="1179"/>
      <c r="H25" s="54">
        <v>6</v>
      </c>
      <c r="I25" s="570"/>
      <c r="J25" s="571"/>
      <c r="K25" s="571"/>
      <c r="L25" s="571"/>
      <c r="M25" s="571"/>
      <c r="N25" s="1166"/>
    </row>
    <row r="26" spans="1:14" ht="29.25" customHeight="1" x14ac:dyDescent="0.25">
      <c r="A26" s="280">
        <v>2</v>
      </c>
      <c r="B26" s="570" t="s">
        <v>912</v>
      </c>
      <c r="C26" s="571"/>
      <c r="D26" s="571"/>
      <c r="E26" s="571"/>
      <c r="F26" s="571"/>
      <c r="G26" s="572"/>
      <c r="H26" s="54">
        <v>7</v>
      </c>
      <c r="I26" s="570"/>
      <c r="J26" s="571"/>
      <c r="K26" s="571"/>
      <c r="L26" s="571"/>
      <c r="M26" s="571"/>
      <c r="N26" s="1166"/>
    </row>
    <row r="27" spans="1:14" ht="24" customHeight="1" x14ac:dyDescent="0.25">
      <c r="A27" s="280">
        <v>3</v>
      </c>
      <c r="B27" s="570" t="s">
        <v>960</v>
      </c>
      <c r="C27" s="571"/>
      <c r="D27" s="571"/>
      <c r="E27" s="571"/>
      <c r="F27" s="571"/>
      <c r="G27" s="572"/>
      <c r="H27" s="54">
        <v>8</v>
      </c>
      <c r="I27" s="570"/>
      <c r="J27" s="571"/>
      <c r="K27" s="571"/>
      <c r="L27" s="571"/>
      <c r="M27" s="571"/>
      <c r="N27" s="1166"/>
    </row>
    <row r="28" spans="1:14" x14ac:dyDescent="0.25">
      <c r="A28" s="280">
        <v>4</v>
      </c>
      <c r="B28" s="570"/>
      <c r="C28" s="571"/>
      <c r="D28" s="571"/>
      <c r="E28" s="571"/>
      <c r="F28" s="571"/>
      <c r="G28" s="572"/>
      <c r="H28" s="54">
        <v>9</v>
      </c>
      <c r="I28" s="570"/>
      <c r="J28" s="571"/>
      <c r="K28" s="571"/>
      <c r="L28" s="571"/>
      <c r="M28" s="571"/>
      <c r="N28" s="1166"/>
    </row>
    <row r="29" spans="1:14" x14ac:dyDescent="0.25">
      <c r="A29" s="280">
        <v>5</v>
      </c>
      <c r="B29" s="570"/>
      <c r="C29" s="571"/>
      <c r="D29" s="571"/>
      <c r="E29" s="571"/>
      <c r="F29" s="571"/>
      <c r="G29" s="572"/>
      <c r="H29" s="54">
        <v>10</v>
      </c>
      <c r="I29" s="599"/>
      <c r="J29" s="599"/>
      <c r="K29" s="599"/>
      <c r="L29" s="599"/>
      <c r="M29" s="599"/>
      <c r="N29" s="1165"/>
    </row>
    <row r="30" spans="1:14" x14ac:dyDescent="0.25">
      <c r="A30" s="1157" t="s">
        <v>286</v>
      </c>
      <c r="B30" s="601"/>
      <c r="C30" s="601"/>
      <c r="D30" s="601"/>
      <c r="E30" s="601"/>
      <c r="F30" s="601"/>
      <c r="G30" s="601"/>
      <c r="H30" s="601"/>
      <c r="I30" s="601"/>
      <c r="J30" s="601"/>
      <c r="K30" s="601"/>
      <c r="L30" s="601"/>
      <c r="M30" s="601"/>
      <c r="N30" s="1158"/>
    </row>
    <row r="31" spans="1:14" x14ac:dyDescent="0.25">
      <c r="A31" s="1161" t="s">
        <v>287</v>
      </c>
      <c r="B31" s="604"/>
      <c r="C31" s="604"/>
      <c r="D31" s="604"/>
      <c r="E31" s="604"/>
      <c r="F31" s="604"/>
      <c r="G31" s="604"/>
      <c r="H31" s="605"/>
      <c r="I31" s="591" t="s">
        <v>909</v>
      </c>
      <c r="J31" s="593"/>
      <c r="K31" s="606" t="s">
        <v>910</v>
      </c>
      <c r="L31" s="606"/>
      <c r="M31" s="594" t="s">
        <v>288</v>
      </c>
      <c r="N31" s="1162"/>
    </row>
    <row r="32" spans="1:14" ht="26.25" customHeight="1" x14ac:dyDescent="0.25">
      <c r="A32" s="1160" t="s">
        <v>645</v>
      </c>
      <c r="B32" s="596"/>
      <c r="C32" s="596"/>
      <c r="D32" s="596"/>
      <c r="E32" s="596"/>
      <c r="F32" s="596"/>
      <c r="G32" s="596"/>
      <c r="H32" s="597"/>
      <c r="I32" s="598" t="s">
        <v>452</v>
      </c>
      <c r="J32" s="598"/>
      <c r="K32" s="1163"/>
      <c r="L32" s="1163"/>
      <c r="M32" s="1113"/>
      <c r="N32" s="1164"/>
    </row>
    <row r="33" spans="1:14" x14ac:dyDescent="0.25">
      <c r="A33" s="1160"/>
      <c r="B33" s="596"/>
      <c r="C33" s="596"/>
      <c r="D33" s="596"/>
      <c r="E33" s="596"/>
      <c r="F33" s="596"/>
      <c r="G33" s="596"/>
      <c r="H33" s="597"/>
      <c r="I33" s="598"/>
      <c r="J33" s="598"/>
      <c r="K33" s="1015"/>
      <c r="L33" s="1015"/>
      <c r="M33" s="1113"/>
      <c r="N33" s="1164"/>
    </row>
    <row r="34" spans="1:14" ht="15" customHeight="1" x14ac:dyDescent="0.25">
      <c r="A34" s="1161" t="s">
        <v>289</v>
      </c>
      <c r="B34" s="604"/>
      <c r="C34" s="604"/>
      <c r="D34" s="604"/>
      <c r="E34" s="604"/>
      <c r="F34" s="604"/>
      <c r="G34" s="604"/>
      <c r="H34" s="605"/>
      <c r="I34" s="591" t="s">
        <v>909</v>
      </c>
      <c r="J34" s="593"/>
      <c r="K34" s="606" t="s">
        <v>910</v>
      </c>
      <c r="L34" s="606"/>
      <c r="M34" s="594" t="s">
        <v>288</v>
      </c>
      <c r="N34" s="1162"/>
    </row>
    <row r="35" spans="1:14" x14ac:dyDescent="0.25">
      <c r="A35" s="1160" t="s">
        <v>915</v>
      </c>
      <c r="B35" s="596"/>
      <c r="C35" s="596"/>
      <c r="D35" s="596"/>
      <c r="E35" s="596"/>
      <c r="F35" s="596"/>
      <c r="G35" s="596"/>
      <c r="H35" s="597"/>
      <c r="I35" s="607">
        <v>44196</v>
      </c>
      <c r="J35" s="598"/>
      <c r="K35" s="607"/>
      <c r="L35" s="598"/>
      <c r="M35" s="598"/>
      <c r="N35" s="1156"/>
    </row>
    <row r="36" spans="1:14" x14ac:dyDescent="0.25">
      <c r="A36" s="1160" t="s">
        <v>916</v>
      </c>
      <c r="B36" s="596"/>
      <c r="C36" s="596"/>
      <c r="D36" s="596"/>
      <c r="E36" s="596"/>
      <c r="F36" s="596"/>
      <c r="G36" s="596"/>
      <c r="H36" s="597"/>
      <c r="I36" s="607">
        <v>46022</v>
      </c>
      <c r="J36" s="598"/>
      <c r="K36" s="607"/>
      <c r="L36" s="598"/>
      <c r="M36" s="598"/>
      <c r="N36" s="1156"/>
    </row>
    <row r="37" spans="1:14" ht="15" customHeight="1" x14ac:dyDescent="0.25">
      <c r="A37" s="1161" t="s">
        <v>290</v>
      </c>
      <c r="B37" s="604"/>
      <c r="C37" s="604"/>
      <c r="D37" s="604"/>
      <c r="E37" s="604"/>
      <c r="F37" s="604"/>
      <c r="G37" s="604"/>
      <c r="H37" s="605"/>
      <c r="I37" s="591" t="s">
        <v>909</v>
      </c>
      <c r="J37" s="593"/>
      <c r="K37" s="606" t="s">
        <v>910</v>
      </c>
      <c r="L37" s="606"/>
      <c r="M37" s="594" t="s">
        <v>288</v>
      </c>
      <c r="N37" s="1162"/>
    </row>
    <row r="38" spans="1:14" x14ac:dyDescent="0.25">
      <c r="A38" s="1160"/>
      <c r="B38" s="596"/>
      <c r="C38" s="596"/>
      <c r="D38" s="596"/>
      <c r="E38" s="596"/>
      <c r="F38" s="596"/>
      <c r="G38" s="596"/>
      <c r="H38" s="597"/>
      <c r="I38" s="608"/>
      <c r="J38" s="608"/>
      <c r="K38" s="598"/>
      <c r="L38" s="598"/>
      <c r="M38" s="598"/>
      <c r="N38" s="1156"/>
    </row>
    <row r="39" spans="1:14" ht="15" customHeight="1" x14ac:dyDescent="0.25">
      <c r="A39" s="1161" t="s">
        <v>291</v>
      </c>
      <c r="B39" s="604"/>
      <c r="C39" s="604"/>
      <c r="D39" s="604"/>
      <c r="E39" s="604"/>
      <c r="F39" s="604"/>
      <c r="G39" s="604"/>
      <c r="H39" s="605"/>
      <c r="I39" s="591" t="s">
        <v>909</v>
      </c>
      <c r="J39" s="593"/>
      <c r="K39" s="606" t="s">
        <v>910</v>
      </c>
      <c r="L39" s="606"/>
      <c r="M39" s="594" t="s">
        <v>288</v>
      </c>
      <c r="N39" s="1162"/>
    </row>
    <row r="40" spans="1:14" x14ac:dyDescent="0.25">
      <c r="A40" s="1155"/>
      <c r="B40" s="610"/>
      <c r="C40" s="610"/>
      <c r="D40" s="610"/>
      <c r="E40" s="610"/>
      <c r="F40" s="610"/>
      <c r="G40" s="610"/>
      <c r="H40" s="611"/>
      <c r="I40" s="598"/>
      <c r="J40" s="598"/>
      <c r="K40" s="598"/>
      <c r="L40" s="598"/>
      <c r="M40" s="598"/>
      <c r="N40" s="1156"/>
    </row>
    <row r="41" spans="1:14" x14ac:dyDescent="0.25">
      <c r="A41" s="281"/>
      <c r="B41" s="50"/>
      <c r="C41" s="50"/>
      <c r="D41" s="50"/>
      <c r="E41" s="50"/>
      <c r="F41" s="50"/>
      <c r="G41" s="50"/>
      <c r="H41" s="50"/>
      <c r="I41" s="50"/>
      <c r="J41" s="50"/>
      <c r="K41" s="50"/>
      <c r="L41" s="50"/>
      <c r="M41" s="50"/>
      <c r="N41" s="282"/>
    </row>
    <row r="42" spans="1:14" x14ac:dyDescent="0.25">
      <c r="A42" s="1157" t="s">
        <v>292</v>
      </c>
      <c r="B42" s="601"/>
      <c r="C42" s="601"/>
      <c r="D42" s="601"/>
      <c r="E42" s="601"/>
      <c r="F42" s="601"/>
      <c r="G42" s="601"/>
      <c r="H42" s="601"/>
      <c r="I42" s="601"/>
      <c r="J42" s="601"/>
      <c r="K42" s="601"/>
      <c r="L42" s="601"/>
      <c r="M42" s="601"/>
      <c r="N42" s="1158"/>
    </row>
    <row r="43" spans="1:14" ht="42.75" x14ac:dyDescent="0.25">
      <c r="A43" s="1159" t="s">
        <v>293</v>
      </c>
      <c r="B43" s="594"/>
      <c r="C43" s="57" t="s">
        <v>294</v>
      </c>
      <c r="D43" s="57" t="s">
        <v>295</v>
      </c>
      <c r="E43" s="57" t="s">
        <v>296</v>
      </c>
      <c r="F43" s="57" t="s">
        <v>297</v>
      </c>
      <c r="G43" s="57" t="s">
        <v>298</v>
      </c>
      <c r="H43" s="57" t="s">
        <v>299</v>
      </c>
      <c r="I43" s="57" t="s">
        <v>300</v>
      </c>
      <c r="J43" s="57" t="s">
        <v>301</v>
      </c>
      <c r="K43" s="57" t="s">
        <v>302</v>
      </c>
      <c r="L43" s="57" t="s">
        <v>303</v>
      </c>
      <c r="M43" s="57" t="s">
        <v>304</v>
      </c>
      <c r="N43" s="283" t="s">
        <v>305</v>
      </c>
    </row>
    <row r="44" spans="1:14" x14ac:dyDescent="0.25">
      <c r="A44" s="1148">
        <f>IF(A25&gt;0,A25,"")</f>
        <v>1</v>
      </c>
      <c r="B44" s="613"/>
      <c r="C44" s="252"/>
      <c r="D44" s="326"/>
      <c r="E44" s="269"/>
      <c r="F44" s="269"/>
      <c r="G44" s="58"/>
      <c r="H44" s="58"/>
      <c r="I44" s="58"/>
      <c r="J44" s="127"/>
      <c r="K44" s="58"/>
      <c r="L44" s="254"/>
      <c r="M44" s="254"/>
      <c r="N44" s="315"/>
    </row>
    <row r="45" spans="1:14" x14ac:dyDescent="0.25">
      <c r="A45" s="1149"/>
      <c r="B45" s="1150"/>
      <c r="C45" s="269"/>
      <c r="D45" s="269"/>
      <c r="E45" s="269"/>
      <c r="F45" s="269"/>
      <c r="G45" s="269"/>
      <c r="H45" s="269"/>
      <c r="I45" s="269"/>
      <c r="J45" s="269"/>
      <c r="K45" s="269"/>
      <c r="L45" s="269"/>
      <c r="M45" s="269"/>
      <c r="N45" s="327"/>
    </row>
    <row r="46" spans="1:14" x14ac:dyDescent="0.25">
      <c r="A46" s="1149"/>
      <c r="B46" s="1150"/>
      <c r="C46" s="269"/>
      <c r="D46" s="301"/>
      <c r="E46" s="269"/>
      <c r="F46" s="269"/>
      <c r="G46" s="269"/>
      <c r="H46" s="269"/>
      <c r="I46" s="269"/>
      <c r="J46" s="269"/>
      <c r="K46" s="269"/>
      <c r="L46" s="269"/>
      <c r="M46" s="269"/>
      <c r="N46" s="327"/>
    </row>
    <row r="47" spans="1:14" x14ac:dyDescent="0.25">
      <c r="A47" s="1151" t="s">
        <v>306</v>
      </c>
      <c r="B47" s="1152"/>
      <c r="C47" s="1152"/>
      <c r="D47" s="1152"/>
      <c r="E47" s="1152"/>
      <c r="F47" s="1152"/>
      <c r="G47" s="1152"/>
      <c r="H47" s="1152"/>
      <c r="I47" s="1152"/>
      <c r="J47" s="1152"/>
      <c r="K47" s="1152"/>
      <c r="L47" s="1152"/>
      <c r="M47" s="1152"/>
      <c r="N47" s="1153"/>
    </row>
    <row r="48" spans="1:14" x14ac:dyDescent="0.25">
      <c r="A48" s="284" t="s">
        <v>307</v>
      </c>
      <c r="B48" s="626" t="s">
        <v>308</v>
      </c>
      <c r="C48" s="627"/>
      <c r="D48" s="627"/>
      <c r="E48" s="627"/>
      <c r="F48" s="628"/>
      <c r="G48" s="629" t="s">
        <v>309</v>
      </c>
      <c r="H48" s="629"/>
      <c r="I48" s="629" t="s">
        <v>310</v>
      </c>
      <c r="J48" s="629"/>
      <c r="K48" s="629" t="s">
        <v>311</v>
      </c>
      <c r="L48" s="629"/>
      <c r="M48" s="567" t="s">
        <v>312</v>
      </c>
      <c r="N48" s="1154"/>
    </row>
    <row r="49" spans="1:18" x14ac:dyDescent="0.25">
      <c r="A49" s="285" t="s">
        <v>447</v>
      </c>
      <c r="B49" s="1122" t="s">
        <v>911</v>
      </c>
      <c r="C49" s="1123"/>
      <c r="D49" s="1123"/>
      <c r="E49" s="1123"/>
      <c r="F49" s="1124"/>
      <c r="G49" s="619">
        <v>30.1</v>
      </c>
      <c r="H49" s="620"/>
      <c r="I49" s="621">
        <v>10</v>
      </c>
      <c r="J49" s="621"/>
      <c r="K49" s="1100">
        <f t="shared" ref="K49:K56" si="0">I49*100/$P$57/100</f>
        <v>0.08</v>
      </c>
      <c r="L49" s="1100"/>
      <c r="M49" s="622">
        <f t="shared" ref="M49:M54" si="1">G49*I49</f>
        <v>301</v>
      </c>
      <c r="N49" s="1038"/>
    </row>
    <row r="50" spans="1:18" x14ac:dyDescent="0.25">
      <c r="A50" s="285" t="s">
        <v>450</v>
      </c>
      <c r="B50" s="1122" t="s">
        <v>671</v>
      </c>
      <c r="C50" s="1123"/>
      <c r="D50" s="1123"/>
      <c r="E50" s="1123"/>
      <c r="F50" s="1124"/>
      <c r="G50" s="619">
        <v>27.2</v>
      </c>
      <c r="H50" s="620"/>
      <c r="I50" s="1107">
        <v>5</v>
      </c>
      <c r="J50" s="1108"/>
      <c r="K50" s="1100">
        <f t="shared" si="0"/>
        <v>0.04</v>
      </c>
      <c r="L50" s="1100"/>
      <c r="M50" s="622">
        <f t="shared" si="1"/>
        <v>136</v>
      </c>
      <c r="N50" s="1038"/>
    </row>
    <row r="51" spans="1:18" x14ac:dyDescent="0.25">
      <c r="A51" s="285" t="s">
        <v>448</v>
      </c>
      <c r="B51" s="1122" t="s">
        <v>372</v>
      </c>
      <c r="C51" s="1123"/>
      <c r="D51" s="1123"/>
      <c r="E51" s="1123"/>
      <c r="F51" s="1124"/>
      <c r="G51" s="619">
        <v>27.3</v>
      </c>
      <c r="H51" s="620"/>
      <c r="I51" s="621">
        <v>10</v>
      </c>
      <c r="J51" s="621"/>
      <c r="K51" s="1100">
        <f t="shared" si="0"/>
        <v>0.08</v>
      </c>
      <c r="L51" s="1100"/>
      <c r="M51" s="622">
        <f t="shared" si="1"/>
        <v>273</v>
      </c>
      <c r="N51" s="1038"/>
    </row>
    <row r="52" spans="1:18" x14ac:dyDescent="0.25">
      <c r="A52" s="285" t="s">
        <v>449</v>
      </c>
      <c r="B52" s="1122" t="s">
        <v>373</v>
      </c>
      <c r="C52" s="1123"/>
      <c r="D52" s="1123"/>
      <c r="E52" s="1123"/>
      <c r="F52" s="1124"/>
      <c r="G52" s="619">
        <v>26.5</v>
      </c>
      <c r="H52" s="620"/>
      <c r="I52" s="1107">
        <v>20</v>
      </c>
      <c r="J52" s="1108"/>
      <c r="K52" s="1100">
        <f t="shared" si="0"/>
        <v>0.16</v>
      </c>
      <c r="L52" s="1100"/>
      <c r="M52" s="622">
        <f t="shared" si="1"/>
        <v>530</v>
      </c>
      <c r="N52" s="1038"/>
    </row>
    <row r="53" spans="1:18" x14ac:dyDescent="0.25">
      <c r="A53" s="285" t="s">
        <v>680</v>
      </c>
      <c r="B53" s="1122" t="s">
        <v>374</v>
      </c>
      <c r="C53" s="1123"/>
      <c r="D53" s="1123"/>
      <c r="E53" s="1123"/>
      <c r="F53" s="1124"/>
      <c r="G53" s="619">
        <v>26.33</v>
      </c>
      <c r="H53" s="620"/>
      <c r="I53" s="621">
        <v>20</v>
      </c>
      <c r="J53" s="621"/>
      <c r="K53" s="1100">
        <f t="shared" si="0"/>
        <v>0.16</v>
      </c>
      <c r="L53" s="1100"/>
      <c r="M53" s="622">
        <f t="shared" si="1"/>
        <v>526.59999999999991</v>
      </c>
      <c r="N53" s="1038"/>
    </row>
    <row r="54" spans="1:18" x14ac:dyDescent="0.25">
      <c r="A54" s="285" t="s">
        <v>447</v>
      </c>
      <c r="B54" s="1122" t="s">
        <v>674</v>
      </c>
      <c r="C54" s="1123"/>
      <c r="D54" s="1123"/>
      <c r="E54" s="1123"/>
      <c r="F54" s="1124"/>
      <c r="G54" s="619">
        <v>30.1</v>
      </c>
      <c r="H54" s="620"/>
      <c r="I54" s="1107">
        <v>20</v>
      </c>
      <c r="J54" s="1108"/>
      <c r="K54" s="1100">
        <f t="shared" si="0"/>
        <v>0.16</v>
      </c>
      <c r="L54" s="1100"/>
      <c r="M54" s="622">
        <f t="shared" si="1"/>
        <v>602</v>
      </c>
      <c r="N54" s="1038"/>
    </row>
    <row r="55" spans="1:18" x14ac:dyDescent="0.25">
      <c r="A55" s="256" t="s">
        <v>457</v>
      </c>
      <c r="B55" s="1122" t="s">
        <v>482</v>
      </c>
      <c r="C55" s="1123"/>
      <c r="D55" s="1123"/>
      <c r="E55" s="1123"/>
      <c r="F55" s="1124"/>
      <c r="G55" s="619">
        <v>16.579999999999998</v>
      </c>
      <c r="H55" s="620"/>
      <c r="I55" s="1107">
        <v>20</v>
      </c>
      <c r="J55" s="1108"/>
      <c r="K55" s="1100">
        <f t="shared" si="0"/>
        <v>0.16</v>
      </c>
      <c r="L55" s="1100"/>
      <c r="M55" s="622">
        <f t="shared" ref="M55:M56" si="2">G55*I55</f>
        <v>331.59999999999997</v>
      </c>
      <c r="N55" s="1038"/>
      <c r="P55" s="50"/>
      <c r="Q55" s="321"/>
    </row>
    <row r="56" spans="1:18" x14ac:dyDescent="0.25">
      <c r="A56" s="256" t="s">
        <v>459</v>
      </c>
      <c r="B56" s="1122" t="s">
        <v>446</v>
      </c>
      <c r="C56" s="1123"/>
      <c r="D56" s="1123"/>
      <c r="E56" s="1123"/>
      <c r="F56" s="1124"/>
      <c r="G56" s="619">
        <v>18.809999999999999</v>
      </c>
      <c r="H56" s="620"/>
      <c r="I56" s="1107">
        <v>20</v>
      </c>
      <c r="J56" s="1108"/>
      <c r="K56" s="1100">
        <f t="shared" si="0"/>
        <v>0.16</v>
      </c>
      <c r="L56" s="1100"/>
      <c r="M56" s="622">
        <f t="shared" si="2"/>
        <v>376.2</v>
      </c>
      <c r="N56" s="1038"/>
    </row>
    <row r="57" spans="1:18" x14ac:dyDescent="0.25">
      <c r="A57" s="285"/>
      <c r="B57" s="1122"/>
      <c r="C57" s="1123"/>
      <c r="D57" s="1123"/>
      <c r="E57" s="1123"/>
      <c r="F57" s="1124"/>
      <c r="G57" s="619"/>
      <c r="H57" s="620"/>
      <c r="I57" s="1107"/>
      <c r="J57" s="1108"/>
      <c r="K57" s="1107"/>
      <c r="L57" s="1108"/>
      <c r="M57" s="622"/>
      <c r="N57" s="1038"/>
      <c r="P57" s="50">
        <f>SUM(I49:I56)</f>
        <v>125</v>
      </c>
      <c r="Q57" s="321">
        <f>SUM(J49:K56)</f>
        <v>1</v>
      </c>
    </row>
    <row r="58" spans="1:18" x14ac:dyDescent="0.25">
      <c r="A58" s="286">
        <f>COUNTA(B49:F57)</f>
        <v>8</v>
      </c>
      <c r="B58" s="631" t="s">
        <v>313</v>
      </c>
      <c r="C58" s="631"/>
      <c r="D58" s="631"/>
      <c r="E58" s="631"/>
      <c r="F58" s="631"/>
      <c r="G58" s="631"/>
      <c r="H58" s="631"/>
      <c r="I58" s="631"/>
      <c r="J58" s="631"/>
      <c r="K58" s="631"/>
      <c r="L58" s="632"/>
      <c r="M58" s="1106">
        <f>SUM(M49:N57)</f>
        <v>3076.3999999999996</v>
      </c>
      <c r="N58" s="1143"/>
      <c r="Q58" s="50"/>
      <c r="R58" s="320"/>
    </row>
    <row r="59" spans="1:18" x14ac:dyDescent="0.25">
      <c r="A59" s="287"/>
      <c r="B59" s="262"/>
      <c r="C59" s="262"/>
      <c r="D59" s="262"/>
      <c r="E59" s="262"/>
      <c r="F59" s="262"/>
      <c r="G59" s="262"/>
      <c r="H59" s="262"/>
      <c r="I59" s="262"/>
      <c r="J59" s="262"/>
      <c r="K59" s="262"/>
      <c r="L59" s="262"/>
      <c r="M59" s="262"/>
      <c r="N59" s="288"/>
    </row>
    <row r="60" spans="1:18" x14ac:dyDescent="0.25">
      <c r="A60" s="1144" t="s">
        <v>314</v>
      </c>
      <c r="B60" s="624"/>
      <c r="C60" s="624"/>
      <c r="D60" s="624"/>
      <c r="E60" s="624"/>
      <c r="F60" s="624"/>
      <c r="G60" s="624"/>
      <c r="H60" s="624"/>
      <c r="I60" s="624"/>
      <c r="J60" s="624"/>
      <c r="K60" s="624"/>
      <c r="L60" s="624"/>
      <c r="M60" s="624"/>
      <c r="N60" s="1145"/>
    </row>
    <row r="61" spans="1:18" x14ac:dyDescent="0.25">
      <c r="A61" s="1146" t="s">
        <v>315</v>
      </c>
      <c r="B61" s="649"/>
      <c r="C61" s="649"/>
      <c r="D61" s="650"/>
      <c r="E61" s="648" t="s">
        <v>115</v>
      </c>
      <c r="F61" s="649"/>
      <c r="G61" s="649"/>
      <c r="H61" s="649"/>
      <c r="I61" s="649"/>
      <c r="J61" s="649"/>
      <c r="K61" s="649"/>
      <c r="L61" s="649"/>
      <c r="M61" s="635" t="s">
        <v>316</v>
      </c>
      <c r="N61" s="1147"/>
    </row>
    <row r="62" spans="1:18" x14ac:dyDescent="0.25">
      <c r="A62" s="1136"/>
      <c r="B62" s="1137"/>
      <c r="C62" s="1137"/>
      <c r="D62" s="1138"/>
      <c r="E62" s="616"/>
      <c r="F62" s="617"/>
      <c r="G62" s="617"/>
      <c r="H62" s="617"/>
      <c r="I62" s="617"/>
      <c r="J62" s="617"/>
      <c r="K62" s="617"/>
      <c r="L62" s="618"/>
      <c r="M62" s="1139"/>
      <c r="N62" s="1140"/>
    </row>
    <row r="63" spans="1:18" x14ac:dyDescent="0.25">
      <c r="A63" s="1141"/>
      <c r="B63" s="639"/>
      <c r="C63" s="639"/>
      <c r="D63" s="640"/>
      <c r="E63" s="638"/>
      <c r="F63" s="639"/>
      <c r="G63" s="639"/>
      <c r="H63" s="639"/>
      <c r="I63" s="639"/>
      <c r="J63" s="639"/>
      <c r="K63" s="639"/>
      <c r="L63" s="639"/>
      <c r="M63" s="644"/>
      <c r="N63" s="1142"/>
    </row>
    <row r="64" spans="1:18" ht="15.75" thickBot="1" x14ac:dyDescent="0.3">
      <c r="A64" s="1131" t="s">
        <v>317</v>
      </c>
      <c r="B64" s="1132"/>
      <c r="C64" s="1132"/>
      <c r="D64" s="1132"/>
      <c r="E64" s="1132"/>
      <c r="F64" s="1132"/>
      <c r="G64" s="1132"/>
      <c r="H64" s="1132"/>
      <c r="I64" s="1132"/>
      <c r="J64" s="1132"/>
      <c r="K64" s="1132"/>
      <c r="L64" s="1133"/>
      <c r="M64" s="1134">
        <f>SUM(M58+M62)</f>
        <v>3076.3999999999996</v>
      </c>
      <c r="N64" s="1135"/>
    </row>
  </sheetData>
  <mergeCells count="146">
    <mergeCell ref="A1:N1"/>
    <mergeCell ref="A3:D3"/>
    <mergeCell ref="E3:H3"/>
    <mergeCell ref="I3:N3"/>
    <mergeCell ref="A4:D5"/>
    <mergeCell ref="E4:H5"/>
    <mergeCell ref="I4:N5"/>
    <mergeCell ref="A8:D8"/>
    <mergeCell ref="E8:H8"/>
    <mergeCell ref="I8:J8"/>
    <mergeCell ref="K8:L8"/>
    <mergeCell ref="M8:N8"/>
    <mergeCell ref="A9:B9"/>
    <mergeCell ref="C9:N9"/>
    <mergeCell ref="A6:D7"/>
    <mergeCell ref="E6:H7"/>
    <mergeCell ref="I6:N6"/>
    <mergeCell ref="I7:J7"/>
    <mergeCell ref="K7:L7"/>
    <mergeCell ref="M7:N7"/>
    <mergeCell ref="B26:G26"/>
    <mergeCell ref="I26:N26"/>
    <mergeCell ref="B27:G27"/>
    <mergeCell ref="I27:N27"/>
    <mergeCell ref="B28:G28"/>
    <mergeCell ref="I28:N28"/>
    <mergeCell ref="A10:B10"/>
    <mergeCell ref="C10:N10"/>
    <mergeCell ref="A11:B23"/>
    <mergeCell ref="C11:N23"/>
    <mergeCell ref="A24:N24"/>
    <mergeCell ref="B25:G25"/>
    <mergeCell ref="I25:N25"/>
    <mergeCell ref="A32:H32"/>
    <mergeCell ref="I32:J32"/>
    <mergeCell ref="K32:L32"/>
    <mergeCell ref="M32:N32"/>
    <mergeCell ref="A33:H33"/>
    <mergeCell ref="I33:J33"/>
    <mergeCell ref="K33:L33"/>
    <mergeCell ref="M33:N33"/>
    <mergeCell ref="B29:G29"/>
    <mergeCell ref="I29:N29"/>
    <mergeCell ref="A30:N30"/>
    <mergeCell ref="A31:H31"/>
    <mergeCell ref="I31:J31"/>
    <mergeCell ref="K31:L31"/>
    <mergeCell ref="M31:N31"/>
    <mergeCell ref="A36:H36"/>
    <mergeCell ref="I36:J36"/>
    <mergeCell ref="K36:L36"/>
    <mergeCell ref="M36:N36"/>
    <mergeCell ref="A37:H37"/>
    <mergeCell ref="I37:J37"/>
    <mergeCell ref="K37:L37"/>
    <mergeCell ref="M37:N37"/>
    <mergeCell ref="A34:H34"/>
    <mergeCell ref="I34:J34"/>
    <mergeCell ref="K34:L34"/>
    <mergeCell ref="M34:N34"/>
    <mergeCell ref="A35:H35"/>
    <mergeCell ref="I35:J35"/>
    <mergeCell ref="K35:L35"/>
    <mergeCell ref="M35:N35"/>
    <mergeCell ref="A40:H40"/>
    <mergeCell ref="I40:J40"/>
    <mergeCell ref="K40:L40"/>
    <mergeCell ref="M40:N40"/>
    <mergeCell ref="A42:N42"/>
    <mergeCell ref="A43:B43"/>
    <mergeCell ref="A38:H38"/>
    <mergeCell ref="I38:J38"/>
    <mergeCell ref="K38:L38"/>
    <mergeCell ref="M38:N38"/>
    <mergeCell ref="A39:H39"/>
    <mergeCell ref="I39:J39"/>
    <mergeCell ref="K39:L39"/>
    <mergeCell ref="M39:N39"/>
    <mergeCell ref="A44:B44"/>
    <mergeCell ref="A45:B45"/>
    <mergeCell ref="A46:B46"/>
    <mergeCell ref="A47:N47"/>
    <mergeCell ref="B48:F48"/>
    <mergeCell ref="G48:H48"/>
    <mergeCell ref="I48:J48"/>
    <mergeCell ref="K48:L48"/>
    <mergeCell ref="M48:N48"/>
    <mergeCell ref="B49:F49"/>
    <mergeCell ref="G49:H49"/>
    <mergeCell ref="I49:J49"/>
    <mergeCell ref="K49:L49"/>
    <mergeCell ref="M49:N49"/>
    <mergeCell ref="B50:F50"/>
    <mergeCell ref="G50:H50"/>
    <mergeCell ref="I50:J50"/>
    <mergeCell ref="K50:L50"/>
    <mergeCell ref="M50:N50"/>
    <mergeCell ref="B51:F51"/>
    <mergeCell ref="G51:H51"/>
    <mergeCell ref="I51:J51"/>
    <mergeCell ref="K51:L51"/>
    <mergeCell ref="M51:N51"/>
    <mergeCell ref="B52:F52"/>
    <mergeCell ref="G52:H52"/>
    <mergeCell ref="I52:J52"/>
    <mergeCell ref="K52:L52"/>
    <mergeCell ref="M52:N52"/>
    <mergeCell ref="B53:F53"/>
    <mergeCell ref="G53:H53"/>
    <mergeCell ref="I53:J53"/>
    <mergeCell ref="K53:L53"/>
    <mergeCell ref="M53:N53"/>
    <mergeCell ref="B54:F54"/>
    <mergeCell ref="G54:H54"/>
    <mergeCell ref="I54:J54"/>
    <mergeCell ref="K54:L54"/>
    <mergeCell ref="M54:N54"/>
    <mergeCell ref="B55:F55"/>
    <mergeCell ref="G55:H55"/>
    <mergeCell ref="I55:J55"/>
    <mergeCell ref="K55:L55"/>
    <mergeCell ref="M55:N55"/>
    <mergeCell ref="B56:F56"/>
    <mergeCell ref="G56:H56"/>
    <mergeCell ref="I56:J56"/>
    <mergeCell ref="K56:L56"/>
    <mergeCell ref="M56:N56"/>
    <mergeCell ref="B57:F57"/>
    <mergeCell ref="G57:H57"/>
    <mergeCell ref="I57:J57"/>
    <mergeCell ref="K57:L57"/>
    <mergeCell ref="M57:N57"/>
    <mergeCell ref="A64:L64"/>
    <mergeCell ref="M64:N64"/>
    <mergeCell ref="A62:D62"/>
    <mergeCell ref="E62:L62"/>
    <mergeCell ref="M62:N62"/>
    <mergeCell ref="A63:D63"/>
    <mergeCell ref="E63:L63"/>
    <mergeCell ref="M63:N63"/>
    <mergeCell ref="B58:L58"/>
    <mergeCell ref="M58:N58"/>
    <mergeCell ref="A60:N60"/>
    <mergeCell ref="A61:D61"/>
    <mergeCell ref="E61:L61"/>
    <mergeCell ref="M61:N61"/>
  </mergeCells>
  <conditionalFormatting sqref="C44:N46">
    <cfRule type="cellIs" dxfId="80"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4:N46" xr:uid="{00000000-0002-0000-0B00-000000000000}"/>
  </dataValidation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R80"/>
  <sheetViews>
    <sheetView topLeftCell="A40" workbookViewId="0">
      <selection activeCell="A76" sqref="A76:D77"/>
    </sheetView>
  </sheetViews>
  <sheetFormatPr defaultRowHeight="15" x14ac:dyDescent="0.25"/>
  <cols>
    <col min="2" max="2" width="12.28515625" customWidth="1"/>
    <col min="10" max="10" width="9.42578125" customWidth="1"/>
    <col min="12" max="12" width="8.42578125" customWidth="1"/>
    <col min="14" max="14" width="6.5703125" customWidth="1"/>
    <col min="16" max="16" width="6.5703125" customWidth="1"/>
  </cols>
  <sheetData>
    <row r="1" spans="1:18" ht="18.75" thickBot="1" x14ac:dyDescent="0.3">
      <c r="A1" s="520" t="s">
        <v>387</v>
      </c>
      <c r="B1" s="520"/>
      <c r="C1" s="520"/>
      <c r="D1" s="520"/>
      <c r="E1" s="520"/>
      <c r="F1" s="520"/>
      <c r="G1" s="520"/>
      <c r="H1" s="520"/>
      <c r="I1" s="520"/>
      <c r="J1" s="520"/>
      <c r="K1" s="520"/>
      <c r="L1" s="520"/>
      <c r="M1" s="520"/>
      <c r="N1" s="520"/>
      <c r="O1" s="50"/>
      <c r="P1" s="50"/>
      <c r="Q1" s="50"/>
      <c r="R1" s="50"/>
    </row>
    <row r="2" spans="1:18" x14ac:dyDescent="0.25">
      <c r="A2" s="51"/>
      <c r="B2" s="51"/>
      <c r="C2" s="51"/>
      <c r="D2" s="51"/>
      <c r="E2" s="51"/>
      <c r="F2" s="51"/>
      <c r="G2" s="51"/>
      <c r="H2" s="51"/>
      <c r="I2" s="51"/>
      <c r="J2" s="51"/>
      <c r="K2" s="51"/>
      <c r="L2" s="51"/>
      <c r="M2" s="51"/>
      <c r="N2" s="51"/>
      <c r="O2" s="52"/>
      <c r="P2" s="52"/>
      <c r="Q2" s="52"/>
      <c r="R2" s="52"/>
    </row>
    <row r="3" spans="1:18" ht="45" customHeight="1" x14ac:dyDescent="0.25">
      <c r="A3" s="521" t="s">
        <v>385</v>
      </c>
      <c r="B3" s="522"/>
      <c r="C3" s="522"/>
      <c r="D3" s="523"/>
      <c r="E3" s="524" t="s">
        <v>636</v>
      </c>
      <c r="F3" s="525"/>
      <c r="G3" s="525"/>
      <c r="H3" s="526"/>
      <c r="I3" s="1091" t="s">
        <v>400</v>
      </c>
      <c r="J3" s="1092"/>
      <c r="K3" s="1092"/>
      <c r="L3" s="1092"/>
      <c r="M3" s="1092"/>
      <c r="N3" s="1094"/>
      <c r="O3" s="52"/>
      <c r="P3" s="52"/>
      <c r="Q3" s="52"/>
      <c r="R3" s="52"/>
    </row>
    <row r="4" spans="1:18" x14ac:dyDescent="0.25">
      <c r="A4" s="529" t="s">
        <v>389</v>
      </c>
      <c r="B4" s="530"/>
      <c r="C4" s="530"/>
      <c r="D4" s="531"/>
      <c r="E4" s="535" t="s">
        <v>637</v>
      </c>
      <c r="F4" s="536"/>
      <c r="G4" s="536"/>
      <c r="H4" s="536"/>
      <c r="I4" s="537" t="s">
        <v>401</v>
      </c>
      <c r="J4" s="538"/>
      <c r="K4" s="538"/>
      <c r="L4" s="539"/>
      <c r="M4" s="539"/>
      <c r="N4" s="540"/>
      <c r="O4" s="52"/>
      <c r="P4" s="52"/>
      <c r="Q4" s="52"/>
      <c r="R4" s="52"/>
    </row>
    <row r="5" spans="1:18" x14ac:dyDescent="0.25">
      <c r="A5" s="532"/>
      <c r="B5" s="533"/>
      <c r="C5" s="533"/>
      <c r="D5" s="534"/>
      <c r="E5" s="536"/>
      <c r="F5" s="536"/>
      <c r="G5" s="536"/>
      <c r="H5" s="536"/>
      <c r="I5" s="541"/>
      <c r="J5" s="542"/>
      <c r="K5" s="542"/>
      <c r="L5" s="542"/>
      <c r="M5" s="542"/>
      <c r="N5" s="543"/>
      <c r="O5" s="52"/>
      <c r="P5" s="52"/>
      <c r="Q5" s="52"/>
      <c r="R5" s="52"/>
    </row>
    <row r="6" spans="1:18" x14ac:dyDescent="0.25">
      <c r="A6" s="557" t="s">
        <v>279</v>
      </c>
      <c r="B6" s="558"/>
      <c r="C6" s="558"/>
      <c r="D6" s="559"/>
      <c r="E6" s="563" t="s">
        <v>402</v>
      </c>
      <c r="F6" s="563"/>
      <c r="G6" s="563"/>
      <c r="H6" s="564"/>
      <c r="I6" s="567" t="s">
        <v>280</v>
      </c>
      <c r="J6" s="567"/>
      <c r="K6" s="567"/>
      <c r="L6" s="567"/>
      <c r="M6" s="567"/>
      <c r="N6" s="567"/>
      <c r="O6" s="52"/>
      <c r="P6" s="52"/>
      <c r="Q6" s="52"/>
      <c r="R6" s="52"/>
    </row>
    <row r="7" spans="1:18" x14ac:dyDescent="0.25">
      <c r="A7" s="560"/>
      <c r="B7" s="561"/>
      <c r="C7" s="561"/>
      <c r="D7" s="562"/>
      <c r="E7" s="565"/>
      <c r="F7" s="565"/>
      <c r="G7" s="565"/>
      <c r="H7" s="566"/>
      <c r="I7" s="568">
        <v>2026</v>
      </c>
      <c r="J7" s="569"/>
      <c r="K7" s="567">
        <v>2027</v>
      </c>
      <c r="L7" s="567"/>
      <c r="M7" s="567">
        <v>2028</v>
      </c>
      <c r="N7" s="567"/>
      <c r="O7" s="52"/>
      <c r="P7" s="52"/>
      <c r="Q7" s="52"/>
      <c r="R7" s="52"/>
    </row>
    <row r="8" spans="1:18" x14ac:dyDescent="0.25">
      <c r="A8" s="544" t="s">
        <v>281</v>
      </c>
      <c r="B8" s="545"/>
      <c r="C8" s="545"/>
      <c r="D8" s="546"/>
      <c r="E8" s="547" t="s">
        <v>616</v>
      </c>
      <c r="F8" s="547"/>
      <c r="G8" s="547"/>
      <c r="H8" s="548"/>
      <c r="I8" s="549" t="s">
        <v>282</v>
      </c>
      <c r="J8" s="550"/>
      <c r="K8" s="551" t="s">
        <v>282</v>
      </c>
      <c r="L8" s="551"/>
      <c r="M8" s="551" t="s">
        <v>282</v>
      </c>
      <c r="N8" s="551"/>
      <c r="O8" s="52"/>
      <c r="P8" s="52"/>
      <c r="Q8" s="52"/>
      <c r="R8" s="52"/>
    </row>
    <row r="9" spans="1:18" ht="61.5" customHeight="1" x14ac:dyDescent="0.25">
      <c r="A9" s="552" t="s">
        <v>283</v>
      </c>
      <c r="B9" s="553"/>
      <c r="C9" s="554" t="s">
        <v>403</v>
      </c>
      <c r="D9" s="555"/>
      <c r="E9" s="555"/>
      <c r="F9" s="555"/>
      <c r="G9" s="555"/>
      <c r="H9" s="555"/>
      <c r="I9" s="555"/>
      <c r="J9" s="555"/>
      <c r="K9" s="555"/>
      <c r="L9" s="555"/>
      <c r="M9" s="555"/>
      <c r="N9" s="556"/>
      <c r="O9" s="50"/>
      <c r="P9" s="50"/>
      <c r="Q9" s="50"/>
      <c r="R9" s="50"/>
    </row>
    <row r="10" spans="1:18" x14ac:dyDescent="0.25">
      <c r="A10" s="552"/>
      <c r="B10" s="553"/>
      <c r="C10" s="573"/>
      <c r="D10" s="574"/>
      <c r="E10" s="574"/>
      <c r="F10" s="574"/>
      <c r="G10" s="574"/>
      <c r="H10" s="574"/>
      <c r="I10" s="574"/>
      <c r="J10" s="574"/>
      <c r="K10" s="574"/>
      <c r="L10" s="574"/>
      <c r="M10" s="574"/>
      <c r="N10" s="575"/>
      <c r="O10" s="50"/>
      <c r="P10" s="50"/>
      <c r="Q10" s="50"/>
      <c r="R10" s="50"/>
    </row>
    <row r="11" spans="1:18" x14ac:dyDescent="0.25">
      <c r="A11" s="576" t="s">
        <v>284</v>
      </c>
      <c r="B11" s="577"/>
      <c r="C11" s="1001" t="s">
        <v>961</v>
      </c>
      <c r="D11" s="1083"/>
      <c r="E11" s="1083"/>
      <c r="F11" s="1083"/>
      <c r="G11" s="1083"/>
      <c r="H11" s="1083"/>
      <c r="I11" s="1083"/>
      <c r="J11" s="1083"/>
      <c r="K11" s="1083"/>
      <c r="L11" s="1083"/>
      <c r="M11" s="1083"/>
      <c r="N11" s="1084"/>
      <c r="O11" s="50"/>
      <c r="P11" s="50"/>
      <c r="Q11" s="50"/>
      <c r="R11" s="50"/>
    </row>
    <row r="12" spans="1:18" x14ac:dyDescent="0.25">
      <c r="A12" s="578"/>
      <c r="B12" s="579"/>
      <c r="C12" s="1085"/>
      <c r="D12" s="1086"/>
      <c r="E12" s="1086"/>
      <c r="F12" s="1086"/>
      <c r="G12" s="1086"/>
      <c r="H12" s="1086"/>
      <c r="I12" s="1086"/>
      <c r="J12" s="1086"/>
      <c r="K12" s="1086"/>
      <c r="L12" s="1086"/>
      <c r="M12" s="1086"/>
      <c r="N12" s="1087"/>
      <c r="O12" s="50"/>
      <c r="P12" s="50"/>
      <c r="Q12" s="50"/>
      <c r="R12" s="50"/>
    </row>
    <row r="13" spans="1:18" x14ac:dyDescent="0.25">
      <c r="A13" s="578"/>
      <c r="B13" s="579"/>
      <c r="C13" s="1085"/>
      <c r="D13" s="1086"/>
      <c r="E13" s="1086"/>
      <c r="F13" s="1086"/>
      <c r="G13" s="1086"/>
      <c r="H13" s="1086"/>
      <c r="I13" s="1086"/>
      <c r="J13" s="1086"/>
      <c r="K13" s="1086"/>
      <c r="L13" s="1086"/>
      <c r="M13" s="1086"/>
      <c r="N13" s="1087"/>
      <c r="O13" s="50"/>
      <c r="P13" s="50"/>
      <c r="Q13" s="50"/>
      <c r="R13" s="50"/>
    </row>
    <row r="14" spans="1:18" x14ac:dyDescent="0.25">
      <c r="A14" s="578"/>
      <c r="B14" s="579"/>
      <c r="C14" s="1085"/>
      <c r="D14" s="1086"/>
      <c r="E14" s="1086"/>
      <c r="F14" s="1086"/>
      <c r="G14" s="1086"/>
      <c r="H14" s="1086"/>
      <c r="I14" s="1086"/>
      <c r="J14" s="1086"/>
      <c r="K14" s="1086"/>
      <c r="L14" s="1086"/>
      <c r="M14" s="1086"/>
      <c r="N14" s="1087"/>
      <c r="O14" s="50"/>
      <c r="P14" s="50"/>
      <c r="Q14" s="50"/>
      <c r="R14" s="50"/>
    </row>
    <row r="15" spans="1:18" x14ac:dyDescent="0.25">
      <c r="A15" s="578"/>
      <c r="B15" s="579"/>
      <c r="C15" s="1085"/>
      <c r="D15" s="1086"/>
      <c r="E15" s="1086"/>
      <c r="F15" s="1086"/>
      <c r="G15" s="1086"/>
      <c r="H15" s="1086"/>
      <c r="I15" s="1086"/>
      <c r="J15" s="1086"/>
      <c r="K15" s="1086"/>
      <c r="L15" s="1086"/>
      <c r="M15" s="1086"/>
      <c r="N15" s="1087"/>
      <c r="O15" s="50"/>
      <c r="P15" s="50"/>
      <c r="Q15" s="50"/>
      <c r="R15" s="50"/>
    </row>
    <row r="16" spans="1:18" x14ac:dyDescent="0.25">
      <c r="A16" s="591" t="s">
        <v>0</v>
      </c>
      <c r="B16" s="592"/>
      <c r="C16" s="592"/>
      <c r="D16" s="592"/>
      <c r="E16" s="592"/>
      <c r="F16" s="592"/>
      <c r="G16" s="592"/>
      <c r="H16" s="592"/>
      <c r="I16" s="592"/>
      <c r="J16" s="592"/>
      <c r="K16" s="592"/>
      <c r="L16" s="592"/>
      <c r="M16" s="592"/>
      <c r="N16" s="593"/>
      <c r="O16" s="50"/>
      <c r="P16" s="50"/>
      <c r="Q16" s="50"/>
      <c r="R16" s="267"/>
    </row>
    <row r="17" spans="1:18" x14ac:dyDescent="0.25">
      <c r="A17" s="54">
        <v>1</v>
      </c>
      <c r="B17" s="570" t="s">
        <v>962</v>
      </c>
      <c r="C17" s="571"/>
      <c r="D17" s="571"/>
      <c r="E17" s="571"/>
      <c r="F17" s="571"/>
      <c r="G17" s="572"/>
      <c r="H17" s="54">
        <v>6</v>
      </c>
      <c r="I17" s="570" t="s">
        <v>743</v>
      </c>
      <c r="J17" s="571"/>
      <c r="K17" s="571"/>
      <c r="L17" s="571"/>
      <c r="M17" s="571"/>
      <c r="N17" s="572"/>
      <c r="O17" s="50"/>
      <c r="P17" s="50"/>
      <c r="Q17" s="50"/>
      <c r="R17" s="267"/>
    </row>
    <row r="18" spans="1:18" x14ac:dyDescent="0.25">
      <c r="A18" s="54">
        <v>2</v>
      </c>
      <c r="B18" s="570" t="s">
        <v>404</v>
      </c>
      <c r="C18" s="571"/>
      <c r="D18" s="571"/>
      <c r="E18" s="571"/>
      <c r="F18" s="571"/>
      <c r="G18" s="572"/>
      <c r="H18" s="54">
        <v>7</v>
      </c>
      <c r="I18" s="570"/>
      <c r="J18" s="571"/>
      <c r="K18" s="571"/>
      <c r="L18" s="571"/>
      <c r="M18" s="571"/>
      <c r="N18" s="572"/>
      <c r="O18" s="50"/>
      <c r="P18" s="50"/>
      <c r="Q18" s="50"/>
      <c r="R18" s="267"/>
    </row>
    <row r="19" spans="1:18" x14ac:dyDescent="0.25">
      <c r="A19" s="54">
        <v>3</v>
      </c>
      <c r="B19" s="570" t="s">
        <v>405</v>
      </c>
      <c r="C19" s="571"/>
      <c r="D19" s="571"/>
      <c r="E19" s="571"/>
      <c r="F19" s="571"/>
      <c r="G19" s="572"/>
      <c r="H19" s="54">
        <v>8</v>
      </c>
      <c r="I19" s="50"/>
      <c r="J19" s="50"/>
      <c r="K19" s="50"/>
      <c r="L19" s="50"/>
      <c r="M19" s="50"/>
      <c r="N19" s="50"/>
      <c r="O19" s="50"/>
      <c r="P19" s="50"/>
      <c r="Q19" s="50"/>
      <c r="R19" s="267"/>
    </row>
    <row r="20" spans="1:18" x14ac:dyDescent="0.25">
      <c r="A20" s="54">
        <v>4</v>
      </c>
      <c r="B20" s="570" t="s">
        <v>406</v>
      </c>
      <c r="C20" s="571"/>
      <c r="D20" s="571"/>
      <c r="E20" s="571"/>
      <c r="F20" s="571"/>
      <c r="G20" s="572"/>
      <c r="H20" s="54">
        <v>9</v>
      </c>
      <c r="I20" s="570"/>
      <c r="J20" s="571"/>
      <c r="K20" s="571"/>
      <c r="L20" s="571"/>
      <c r="M20" s="571"/>
      <c r="N20" s="572"/>
      <c r="O20" s="50"/>
      <c r="P20" s="50"/>
      <c r="Q20" s="50"/>
      <c r="R20" s="50"/>
    </row>
    <row r="21" spans="1:18" x14ac:dyDescent="0.25">
      <c r="A21" s="54">
        <v>5</v>
      </c>
      <c r="B21" s="570" t="s">
        <v>742</v>
      </c>
      <c r="C21" s="571"/>
      <c r="D21" s="571"/>
      <c r="E21" s="571"/>
      <c r="F21" s="571"/>
      <c r="G21" s="572"/>
      <c r="H21" s="54">
        <v>10</v>
      </c>
      <c r="I21" s="599"/>
      <c r="J21" s="599"/>
      <c r="K21" s="599"/>
      <c r="L21" s="599"/>
      <c r="M21" s="599"/>
      <c r="N21" s="599"/>
      <c r="O21" s="50"/>
      <c r="P21" s="50"/>
      <c r="Q21" s="50"/>
      <c r="R21" s="50"/>
    </row>
    <row r="22" spans="1:18" x14ac:dyDescent="0.25">
      <c r="A22" s="600" t="s">
        <v>286</v>
      </c>
      <c r="B22" s="601"/>
      <c r="C22" s="601"/>
      <c r="D22" s="601"/>
      <c r="E22" s="601"/>
      <c r="F22" s="601"/>
      <c r="G22" s="601"/>
      <c r="H22" s="601"/>
      <c r="I22" s="601"/>
      <c r="J22" s="601"/>
      <c r="K22" s="601"/>
      <c r="L22" s="601"/>
      <c r="M22" s="601"/>
      <c r="N22" s="602"/>
      <c r="O22" s="55"/>
      <c r="P22" s="55"/>
      <c r="Q22" s="55"/>
      <c r="R22" s="56"/>
    </row>
    <row r="23" spans="1:18" ht="32.25" customHeight="1" x14ac:dyDescent="0.25">
      <c r="A23" s="603" t="s">
        <v>287</v>
      </c>
      <c r="B23" s="604"/>
      <c r="C23" s="604"/>
      <c r="D23" s="604"/>
      <c r="E23" s="604"/>
      <c r="F23" s="604"/>
      <c r="G23" s="604"/>
      <c r="H23" s="605"/>
      <c r="I23" s="591" t="s">
        <v>909</v>
      </c>
      <c r="J23" s="593"/>
      <c r="K23" s="606" t="s">
        <v>910</v>
      </c>
      <c r="L23" s="606"/>
      <c r="M23" s="594" t="s">
        <v>288</v>
      </c>
      <c r="N23" s="594"/>
      <c r="O23" s="594">
        <v>2027</v>
      </c>
      <c r="P23" s="594"/>
      <c r="Q23" s="594">
        <v>2028</v>
      </c>
      <c r="R23" s="594"/>
    </row>
    <row r="24" spans="1:18" x14ac:dyDescent="0.25">
      <c r="A24" s="595" t="s">
        <v>407</v>
      </c>
      <c r="B24" s="596"/>
      <c r="C24" s="596"/>
      <c r="D24" s="596"/>
      <c r="E24" s="596"/>
      <c r="F24" s="596"/>
      <c r="G24" s="596"/>
      <c r="H24" s="597"/>
      <c r="I24" s="598">
        <v>10</v>
      </c>
      <c r="J24" s="598"/>
      <c r="K24" s="598"/>
      <c r="L24" s="598"/>
      <c r="M24" s="598"/>
      <c r="N24" s="598"/>
      <c r="O24" s="598"/>
      <c r="P24" s="598"/>
      <c r="Q24" s="598"/>
      <c r="R24" s="598"/>
    </row>
    <row r="25" spans="1:18" x14ac:dyDescent="0.25">
      <c r="A25" s="595" t="s">
        <v>528</v>
      </c>
      <c r="B25" s="596"/>
      <c r="C25" s="596"/>
      <c r="D25" s="596"/>
      <c r="E25" s="596"/>
      <c r="F25" s="596"/>
      <c r="G25" s="596"/>
      <c r="H25" s="597"/>
      <c r="I25" s="598">
        <v>120</v>
      </c>
      <c r="J25" s="598"/>
      <c r="K25" s="598"/>
      <c r="L25" s="598"/>
      <c r="M25" s="1113"/>
      <c r="N25" s="1113"/>
      <c r="O25" s="598"/>
      <c r="P25" s="598"/>
      <c r="Q25" s="598"/>
      <c r="R25" s="598"/>
    </row>
    <row r="26" spans="1:18" x14ac:dyDescent="0.25">
      <c r="A26" s="595" t="s">
        <v>529</v>
      </c>
      <c r="B26" s="596"/>
      <c r="C26" s="596"/>
      <c r="D26" s="596"/>
      <c r="E26" s="596"/>
      <c r="F26" s="596"/>
      <c r="G26" s="596"/>
      <c r="H26" s="597"/>
      <c r="I26" s="598">
        <v>12</v>
      </c>
      <c r="J26" s="598"/>
      <c r="K26" s="598"/>
      <c r="L26" s="598"/>
      <c r="M26" s="1113"/>
      <c r="N26" s="1113"/>
      <c r="O26" s="598"/>
      <c r="P26" s="598"/>
      <c r="Q26" s="598"/>
      <c r="R26" s="598"/>
    </row>
    <row r="27" spans="1:18" x14ac:dyDescent="0.25">
      <c r="A27" s="595" t="s">
        <v>752</v>
      </c>
      <c r="B27" s="596"/>
      <c r="C27" s="596"/>
      <c r="D27" s="596"/>
      <c r="E27" s="596"/>
      <c r="F27" s="596"/>
      <c r="G27" s="596"/>
      <c r="H27" s="597"/>
      <c r="I27" s="1016">
        <v>100</v>
      </c>
      <c r="J27" s="1017"/>
      <c r="K27" s="1016"/>
      <c r="L27" s="1017"/>
      <c r="M27" s="1098"/>
      <c r="N27" s="1099"/>
      <c r="O27" s="1016"/>
      <c r="P27" s="1017"/>
      <c r="Q27" s="1016"/>
      <c r="R27" s="1017"/>
    </row>
    <row r="28" spans="1:18" ht="29.25" customHeight="1" x14ac:dyDescent="0.25">
      <c r="A28" s="603" t="s">
        <v>289</v>
      </c>
      <c r="B28" s="604"/>
      <c r="C28" s="604"/>
      <c r="D28" s="604"/>
      <c r="E28" s="604"/>
      <c r="F28" s="604"/>
      <c r="G28" s="604"/>
      <c r="H28" s="605"/>
      <c r="I28" s="591" t="s">
        <v>909</v>
      </c>
      <c r="J28" s="593"/>
      <c r="K28" s="606" t="s">
        <v>910</v>
      </c>
      <c r="L28" s="606"/>
      <c r="M28" s="594" t="s">
        <v>288</v>
      </c>
      <c r="N28" s="594"/>
      <c r="O28" s="594">
        <v>2027</v>
      </c>
      <c r="P28" s="594"/>
      <c r="Q28" s="594">
        <v>2028</v>
      </c>
      <c r="R28" s="594"/>
    </row>
    <row r="29" spans="1:18" x14ac:dyDescent="0.25">
      <c r="A29" s="595"/>
      <c r="B29" s="596"/>
      <c r="C29" s="596"/>
      <c r="D29" s="596"/>
      <c r="E29" s="596"/>
      <c r="F29" s="596"/>
      <c r="G29" s="596"/>
      <c r="H29" s="597"/>
      <c r="I29" s="607"/>
      <c r="J29" s="598"/>
      <c r="K29" s="607"/>
      <c r="L29" s="598"/>
      <c r="M29" s="598"/>
      <c r="N29" s="598"/>
      <c r="O29" s="607"/>
      <c r="P29" s="598"/>
      <c r="Q29" s="607"/>
      <c r="R29" s="598"/>
    </row>
    <row r="30" spans="1:18" x14ac:dyDescent="0.25">
      <c r="A30" s="595"/>
      <c r="B30" s="596"/>
      <c r="C30" s="596"/>
      <c r="D30" s="596"/>
      <c r="E30" s="596"/>
      <c r="F30" s="596"/>
      <c r="G30" s="596"/>
      <c r="H30" s="597"/>
      <c r="I30" s="607"/>
      <c r="J30" s="598"/>
      <c r="K30" s="607"/>
      <c r="L30" s="598"/>
      <c r="M30" s="598"/>
      <c r="N30" s="598"/>
      <c r="O30" s="607"/>
      <c r="P30" s="598"/>
      <c r="Q30" s="607"/>
      <c r="R30" s="598"/>
    </row>
    <row r="31" spans="1:18" ht="30.75" customHeight="1" x14ac:dyDescent="0.25">
      <c r="A31" s="603" t="s">
        <v>290</v>
      </c>
      <c r="B31" s="604"/>
      <c r="C31" s="604"/>
      <c r="D31" s="604"/>
      <c r="E31" s="604"/>
      <c r="F31" s="604"/>
      <c r="G31" s="604"/>
      <c r="H31" s="605"/>
      <c r="I31" s="591" t="s">
        <v>909</v>
      </c>
      <c r="J31" s="593"/>
      <c r="K31" s="606" t="s">
        <v>910</v>
      </c>
      <c r="L31" s="606"/>
      <c r="M31" s="594" t="s">
        <v>288</v>
      </c>
      <c r="N31" s="594"/>
      <c r="O31" s="594">
        <v>2027</v>
      </c>
      <c r="P31" s="594"/>
      <c r="Q31" s="594">
        <v>2028</v>
      </c>
      <c r="R31" s="594"/>
    </row>
    <row r="32" spans="1:18" x14ac:dyDescent="0.25">
      <c r="A32" s="595" t="s">
        <v>530</v>
      </c>
      <c r="B32" s="596"/>
      <c r="C32" s="596"/>
      <c r="D32" s="596"/>
      <c r="E32" s="596"/>
      <c r="F32" s="596"/>
      <c r="G32" s="596"/>
      <c r="H32" s="597"/>
      <c r="I32" s="1114">
        <v>200000</v>
      </c>
      <c r="J32" s="1114"/>
      <c r="K32" s="1114"/>
      <c r="L32" s="1114"/>
      <c r="M32" s="598"/>
      <c r="N32" s="598"/>
      <c r="O32" s="608"/>
      <c r="P32" s="608"/>
      <c r="Q32" s="608"/>
      <c r="R32" s="608"/>
    </row>
    <row r="33" spans="1:18" x14ac:dyDescent="0.25">
      <c r="A33" s="595"/>
      <c r="B33" s="596"/>
      <c r="C33" s="596"/>
      <c r="D33" s="596"/>
      <c r="E33" s="596"/>
      <c r="F33" s="596"/>
      <c r="G33" s="596"/>
      <c r="H33" s="597"/>
      <c r="I33" s="598"/>
      <c r="J33" s="598"/>
      <c r="K33" s="598"/>
      <c r="L33" s="598"/>
      <c r="M33" s="598"/>
      <c r="N33" s="598"/>
      <c r="O33" s="598"/>
      <c r="P33" s="598"/>
      <c r="Q33" s="598"/>
      <c r="R33" s="598"/>
    </row>
    <row r="34" spans="1:18" ht="29.25" customHeight="1" x14ac:dyDescent="0.25">
      <c r="A34" s="603" t="s">
        <v>291</v>
      </c>
      <c r="B34" s="604"/>
      <c r="C34" s="604"/>
      <c r="D34" s="604"/>
      <c r="E34" s="604"/>
      <c r="F34" s="604"/>
      <c r="G34" s="604"/>
      <c r="H34" s="605"/>
      <c r="I34" s="591" t="s">
        <v>909</v>
      </c>
      <c r="J34" s="593"/>
      <c r="K34" s="606" t="s">
        <v>910</v>
      </c>
      <c r="L34" s="606"/>
      <c r="M34" s="594" t="s">
        <v>288</v>
      </c>
      <c r="N34" s="594"/>
      <c r="O34" s="594">
        <v>2027</v>
      </c>
      <c r="P34" s="594"/>
      <c r="Q34" s="594">
        <v>2028</v>
      </c>
      <c r="R34" s="594"/>
    </row>
    <row r="35" spans="1:18" x14ac:dyDescent="0.25">
      <c r="A35" s="609"/>
      <c r="B35" s="610"/>
      <c r="C35" s="610"/>
      <c r="D35" s="610"/>
      <c r="E35" s="610"/>
      <c r="F35" s="610"/>
      <c r="G35" s="610"/>
      <c r="H35" s="611"/>
      <c r="I35" s="598"/>
      <c r="J35" s="598"/>
      <c r="K35" s="598"/>
      <c r="L35" s="598"/>
      <c r="M35" s="598"/>
      <c r="N35" s="598"/>
      <c r="O35" s="598"/>
      <c r="P35" s="598"/>
      <c r="Q35" s="598"/>
      <c r="R35" s="598"/>
    </row>
    <row r="36" spans="1:18" x14ac:dyDescent="0.25">
      <c r="A36" s="609"/>
      <c r="B36" s="610"/>
      <c r="C36" s="610"/>
      <c r="D36" s="610"/>
      <c r="E36" s="610"/>
      <c r="F36" s="610"/>
      <c r="G36" s="610"/>
      <c r="H36" s="611"/>
      <c r="I36" s="598"/>
      <c r="J36" s="598"/>
      <c r="K36" s="598"/>
      <c r="L36" s="598"/>
      <c r="M36" s="598"/>
      <c r="N36" s="598"/>
      <c r="O36" s="598"/>
      <c r="P36" s="598"/>
      <c r="Q36" s="598"/>
      <c r="R36" s="598"/>
    </row>
    <row r="37" spans="1:18" x14ac:dyDescent="0.25">
      <c r="A37" s="50"/>
      <c r="B37" s="50"/>
      <c r="C37" s="50"/>
      <c r="D37" s="50"/>
      <c r="E37" s="50"/>
      <c r="F37" s="50"/>
      <c r="G37" s="50"/>
      <c r="H37" s="50"/>
      <c r="I37" s="50"/>
      <c r="J37" s="50"/>
      <c r="K37" s="50"/>
      <c r="L37" s="50"/>
      <c r="M37" s="50"/>
      <c r="N37" s="50"/>
      <c r="O37" s="50"/>
      <c r="P37" s="50"/>
      <c r="Q37" s="50"/>
      <c r="R37" s="50"/>
    </row>
    <row r="38" spans="1:18" x14ac:dyDescent="0.25">
      <c r="A38" s="600" t="s">
        <v>292</v>
      </c>
      <c r="B38" s="601"/>
      <c r="C38" s="601"/>
      <c r="D38" s="601"/>
      <c r="E38" s="601"/>
      <c r="F38" s="601"/>
      <c r="G38" s="601"/>
      <c r="H38" s="601"/>
      <c r="I38" s="601"/>
      <c r="J38" s="601"/>
      <c r="K38" s="601"/>
      <c r="L38" s="601"/>
      <c r="M38" s="601"/>
      <c r="N38" s="602"/>
      <c r="O38" s="50"/>
      <c r="P38" s="50"/>
      <c r="Q38" s="50"/>
      <c r="R38" s="50"/>
    </row>
    <row r="39" spans="1:18" ht="42.75" x14ac:dyDescent="0.25">
      <c r="A39" s="594" t="s">
        <v>293</v>
      </c>
      <c r="B39" s="594"/>
      <c r="C39" s="57" t="s">
        <v>294</v>
      </c>
      <c r="D39" s="57" t="s">
        <v>295</v>
      </c>
      <c r="E39" s="57" t="s">
        <v>296</v>
      </c>
      <c r="F39" s="57" t="s">
        <v>297</v>
      </c>
      <c r="G39" s="57" t="s">
        <v>298</v>
      </c>
      <c r="H39" s="57" t="s">
        <v>299</v>
      </c>
      <c r="I39" s="57" t="s">
        <v>300</v>
      </c>
      <c r="J39" s="57" t="s">
        <v>301</v>
      </c>
      <c r="K39" s="57" t="s">
        <v>302</v>
      </c>
      <c r="L39" s="57" t="s">
        <v>303</v>
      </c>
      <c r="M39" s="57" t="s">
        <v>304</v>
      </c>
      <c r="N39" s="57" t="s">
        <v>305</v>
      </c>
      <c r="O39" s="50"/>
      <c r="P39" s="50"/>
      <c r="Q39" s="50"/>
      <c r="R39" s="50"/>
    </row>
    <row r="40" spans="1:18" x14ac:dyDescent="0.25">
      <c r="A40" s="612">
        <f>IF(A17&gt;0,A17,"")</f>
        <v>1</v>
      </c>
      <c r="B40" s="613"/>
      <c r="C40" s="254"/>
      <c r="D40" s="254"/>
      <c r="E40" s="254"/>
      <c r="F40" s="254"/>
      <c r="G40" s="254"/>
      <c r="H40" s="254"/>
      <c r="I40" s="254"/>
      <c r="J40" s="268"/>
      <c r="K40" s="254"/>
      <c r="L40" s="254"/>
      <c r="M40" s="254"/>
      <c r="N40" s="254"/>
      <c r="O40" s="50"/>
      <c r="P40" s="50"/>
      <c r="Q40" s="50"/>
      <c r="R40" s="50"/>
    </row>
    <row r="41" spans="1:18" ht="15.75" thickBot="1" x14ac:dyDescent="0.3">
      <c r="A41" s="614"/>
      <c r="B41" s="615"/>
      <c r="C41" s="59"/>
      <c r="D41" s="59"/>
      <c r="E41" s="59"/>
      <c r="F41" s="59"/>
      <c r="G41" s="59"/>
      <c r="H41" s="59"/>
      <c r="I41" s="59"/>
      <c r="J41" s="128"/>
      <c r="K41" s="59"/>
      <c r="L41" s="59"/>
      <c r="M41" s="59"/>
      <c r="N41" s="59"/>
      <c r="O41" s="50"/>
      <c r="P41" s="50"/>
      <c r="Q41" s="50"/>
      <c r="R41" s="50"/>
    </row>
    <row r="42" spans="1:18" x14ac:dyDescent="0.25">
      <c r="A42" s="612">
        <f>IF(A18&gt;0,A18,"")</f>
        <v>2</v>
      </c>
      <c r="B42" s="613"/>
      <c r="C42" s="254"/>
      <c r="D42" s="254"/>
      <c r="E42" s="254"/>
      <c r="F42" s="254"/>
      <c r="G42" s="254"/>
      <c r="H42" s="254"/>
      <c r="I42" s="254"/>
      <c r="J42" s="254"/>
      <c r="K42" s="254"/>
      <c r="L42" s="254"/>
      <c r="M42" s="254"/>
      <c r="N42" s="254"/>
      <c r="O42" s="50"/>
      <c r="P42" s="50"/>
      <c r="Q42" s="50"/>
      <c r="R42" s="50"/>
    </row>
    <row r="43" spans="1:18" ht="15.75" thickBot="1" x14ac:dyDescent="0.3">
      <c r="A43" s="614"/>
      <c r="B43" s="615"/>
      <c r="C43" s="59"/>
      <c r="D43" s="59"/>
      <c r="E43" s="59"/>
      <c r="F43" s="59"/>
      <c r="G43" s="59"/>
      <c r="H43" s="59"/>
      <c r="I43" s="59"/>
      <c r="J43" s="59"/>
      <c r="K43" s="59"/>
      <c r="L43" s="59"/>
      <c r="M43" s="59"/>
      <c r="N43" s="59"/>
      <c r="O43" s="50"/>
      <c r="P43" s="50"/>
      <c r="Q43" s="50"/>
      <c r="R43" s="50"/>
    </row>
    <row r="44" spans="1:18" x14ac:dyDescent="0.25">
      <c r="A44" s="612">
        <f>IF(A19&gt;0,A19,"")</f>
        <v>3</v>
      </c>
      <c r="B44" s="613"/>
      <c r="C44" s="254"/>
      <c r="D44" s="268"/>
      <c r="E44" s="254"/>
      <c r="F44" s="254"/>
      <c r="G44" s="254"/>
      <c r="H44" s="254"/>
      <c r="I44" s="254"/>
      <c r="J44" s="254"/>
      <c r="K44" s="254"/>
      <c r="L44" s="254"/>
      <c r="M44" s="254"/>
      <c r="N44" s="254"/>
      <c r="O44" s="50"/>
      <c r="P44" s="50"/>
      <c r="Q44" s="50"/>
      <c r="R44" s="50"/>
    </row>
    <row r="45" spans="1:18" ht="15.75" thickBot="1" x14ac:dyDescent="0.3">
      <c r="A45" s="614"/>
      <c r="B45" s="615"/>
      <c r="C45" s="59"/>
      <c r="D45" s="59"/>
      <c r="E45" s="59"/>
      <c r="F45" s="59"/>
      <c r="G45" s="59"/>
      <c r="H45" s="59"/>
      <c r="I45" s="59"/>
      <c r="J45" s="59"/>
      <c r="K45" s="59"/>
      <c r="L45" s="59"/>
      <c r="M45" s="59"/>
      <c r="N45" s="59"/>
      <c r="O45" s="50"/>
      <c r="P45" s="50"/>
      <c r="Q45" s="50"/>
      <c r="R45" s="50"/>
    </row>
    <row r="46" spans="1:18" x14ac:dyDescent="0.25">
      <c r="A46" s="612">
        <v>4</v>
      </c>
      <c r="B46" s="613"/>
      <c r="C46" s="58"/>
      <c r="D46" s="58"/>
      <c r="E46" s="254"/>
      <c r="F46" s="254"/>
      <c r="G46" s="254"/>
      <c r="H46" s="254"/>
      <c r="I46" s="254"/>
      <c r="J46" s="254"/>
      <c r="K46" s="254"/>
      <c r="L46" s="58"/>
      <c r="M46" s="58"/>
      <c r="N46" s="58"/>
      <c r="O46" s="50"/>
      <c r="P46" s="50"/>
      <c r="Q46" s="50"/>
      <c r="R46" s="50"/>
    </row>
    <row r="47" spans="1:18" ht="15.75" thickBot="1" x14ac:dyDescent="0.3">
      <c r="A47" s="614"/>
      <c r="B47" s="615"/>
      <c r="C47" s="59"/>
      <c r="D47" s="59"/>
      <c r="E47" s="59"/>
      <c r="F47" s="59"/>
      <c r="G47" s="59"/>
      <c r="H47" s="59"/>
      <c r="I47" s="59"/>
      <c r="J47" s="59"/>
      <c r="K47" s="59"/>
      <c r="L47" s="59"/>
      <c r="M47" s="59"/>
      <c r="N47" s="59"/>
      <c r="O47" s="50"/>
      <c r="P47" s="50"/>
      <c r="Q47" s="50"/>
      <c r="R47" s="50"/>
    </row>
    <row r="48" spans="1:18" ht="15.75" hidden="1" thickBot="1" x14ac:dyDescent="0.3">
      <c r="A48" s="612">
        <v>5</v>
      </c>
      <c r="B48" s="613"/>
      <c r="C48" s="58"/>
      <c r="D48" s="58"/>
      <c r="E48" s="58"/>
      <c r="F48" s="58"/>
      <c r="G48" s="58"/>
      <c r="H48" s="58"/>
      <c r="I48" s="58"/>
      <c r="J48" s="58"/>
      <c r="K48" s="58"/>
      <c r="L48" s="58"/>
      <c r="M48" s="58"/>
      <c r="N48" s="59"/>
      <c r="O48" s="50"/>
      <c r="P48" s="50"/>
      <c r="Q48" s="50"/>
      <c r="R48" s="50"/>
    </row>
    <row r="49" spans="1:18" ht="15.75" hidden="1" thickBot="1" x14ac:dyDescent="0.3">
      <c r="A49" s="614"/>
      <c r="B49" s="615"/>
      <c r="C49" s="59"/>
      <c r="D49" s="59"/>
      <c r="E49" s="59"/>
      <c r="F49" s="59"/>
      <c r="G49" s="59"/>
      <c r="H49" s="59"/>
      <c r="I49" s="59"/>
      <c r="J49" s="59"/>
      <c r="K49" s="59"/>
      <c r="L49" s="59"/>
      <c r="M49" s="59"/>
      <c r="N49" s="59"/>
      <c r="O49" s="50"/>
      <c r="P49" s="50"/>
      <c r="Q49" s="50"/>
      <c r="R49" s="50"/>
    </row>
    <row r="50" spans="1:18" hidden="1" x14ac:dyDescent="0.25">
      <c r="A50" s="612">
        <v>6</v>
      </c>
      <c r="B50" s="613"/>
      <c r="C50" s="58"/>
      <c r="D50" s="58"/>
      <c r="E50" s="58"/>
      <c r="F50" s="58"/>
      <c r="G50" s="58"/>
      <c r="H50" s="58"/>
      <c r="I50" s="58"/>
      <c r="J50" s="58"/>
      <c r="K50" s="58"/>
      <c r="L50" s="58"/>
      <c r="M50" s="58"/>
      <c r="N50" s="58"/>
      <c r="O50" s="50"/>
      <c r="P50" s="50"/>
      <c r="Q50" s="50"/>
      <c r="R50" s="50"/>
    </row>
    <row r="51" spans="1:18" ht="15.75" hidden="1" thickBot="1" x14ac:dyDescent="0.3">
      <c r="A51" s="614"/>
      <c r="B51" s="615"/>
      <c r="C51" s="59"/>
      <c r="D51" s="59"/>
      <c r="E51" s="59"/>
      <c r="F51" s="59"/>
      <c r="G51" s="59"/>
      <c r="H51" s="59"/>
      <c r="I51" s="59"/>
      <c r="J51" s="59"/>
      <c r="K51" s="59"/>
      <c r="L51" s="59"/>
      <c r="M51" s="59"/>
      <c r="N51" s="59"/>
      <c r="O51" s="50"/>
      <c r="P51" s="50"/>
      <c r="Q51" s="50"/>
      <c r="R51" s="50"/>
    </row>
    <row r="52" spans="1:18" hidden="1" x14ac:dyDescent="0.25">
      <c r="A52" s="612">
        <v>7</v>
      </c>
      <c r="B52" s="613"/>
      <c r="C52" s="58"/>
      <c r="D52" s="58"/>
      <c r="E52" s="58"/>
      <c r="F52" s="58"/>
      <c r="G52" s="58"/>
      <c r="H52" s="58"/>
      <c r="I52" s="58"/>
      <c r="J52" s="58"/>
      <c r="K52" s="58"/>
      <c r="L52" s="58"/>
      <c r="M52" s="58"/>
      <c r="N52" s="58"/>
      <c r="O52" s="50"/>
      <c r="P52" s="50"/>
      <c r="Q52" s="50"/>
      <c r="R52" s="50"/>
    </row>
    <row r="53" spans="1:18" ht="15.75" hidden="1" thickBot="1" x14ac:dyDescent="0.3">
      <c r="A53" s="614"/>
      <c r="B53" s="615"/>
      <c r="C53" s="59"/>
      <c r="D53" s="59"/>
      <c r="E53" s="59"/>
      <c r="F53" s="59"/>
      <c r="G53" s="59"/>
      <c r="H53" s="59"/>
      <c r="I53" s="59"/>
      <c r="J53" s="59"/>
      <c r="K53" s="59"/>
      <c r="L53" s="59"/>
      <c r="M53" s="59"/>
      <c r="N53" s="59"/>
      <c r="O53" s="50"/>
      <c r="P53" s="50"/>
      <c r="Q53" s="50"/>
      <c r="R53" s="50"/>
    </row>
    <row r="54" spans="1:18" hidden="1" x14ac:dyDescent="0.25">
      <c r="A54" s="612">
        <v>8</v>
      </c>
      <c r="B54" s="613"/>
      <c r="C54" s="58"/>
      <c r="D54" s="58"/>
      <c r="E54" s="58"/>
      <c r="F54" s="58"/>
      <c r="G54" s="58"/>
      <c r="H54" s="58"/>
      <c r="I54" s="58"/>
      <c r="J54" s="58"/>
      <c r="K54" s="58"/>
      <c r="L54" s="58"/>
      <c r="M54" s="58"/>
      <c r="N54" s="60"/>
      <c r="O54" s="61"/>
      <c r="P54" s="50"/>
      <c r="Q54" s="50"/>
      <c r="R54" s="50"/>
    </row>
    <row r="55" spans="1:18" ht="15.75" hidden="1" thickBot="1" x14ac:dyDescent="0.3">
      <c r="A55" s="614"/>
      <c r="B55" s="615"/>
      <c r="C55" s="59"/>
      <c r="D55" s="59"/>
      <c r="E55" s="59"/>
      <c r="F55" s="59"/>
      <c r="G55" s="59"/>
      <c r="H55" s="59"/>
      <c r="I55" s="59"/>
      <c r="J55" s="59"/>
      <c r="K55" s="59"/>
      <c r="L55" s="59"/>
      <c r="M55" s="59"/>
      <c r="N55" s="59"/>
      <c r="O55" s="50"/>
      <c r="P55" s="50"/>
      <c r="Q55" s="50"/>
      <c r="R55" s="50"/>
    </row>
    <row r="56" spans="1:18" hidden="1" x14ac:dyDescent="0.25">
      <c r="A56" s="612">
        <v>9</v>
      </c>
      <c r="B56" s="613"/>
      <c r="C56" s="58"/>
      <c r="D56" s="58"/>
      <c r="E56" s="58"/>
      <c r="F56" s="58"/>
      <c r="G56" s="58"/>
      <c r="H56" s="58"/>
      <c r="I56" s="58"/>
      <c r="J56" s="58"/>
      <c r="K56" s="58"/>
      <c r="L56" s="58"/>
      <c r="M56" s="58"/>
      <c r="N56" s="58"/>
      <c r="O56" s="50"/>
      <c r="P56" s="50"/>
      <c r="Q56" s="50"/>
      <c r="R56" s="50"/>
    </row>
    <row r="57" spans="1:18" ht="15.75" hidden="1" thickBot="1" x14ac:dyDescent="0.3">
      <c r="A57" s="614"/>
      <c r="B57" s="615"/>
      <c r="C57" s="59"/>
      <c r="D57" s="59"/>
      <c r="E57" s="59"/>
      <c r="F57" s="59"/>
      <c r="G57" s="59"/>
      <c r="H57" s="59"/>
      <c r="I57" s="59"/>
      <c r="J57" s="59"/>
      <c r="K57" s="59"/>
      <c r="L57" s="59"/>
      <c r="M57" s="59"/>
      <c r="N57" s="59"/>
      <c r="O57" s="50"/>
      <c r="P57" s="50"/>
      <c r="Q57" s="50"/>
      <c r="R57" s="50"/>
    </row>
    <row r="58" spans="1:18" hidden="1" x14ac:dyDescent="0.25">
      <c r="A58" s="612">
        <v>10</v>
      </c>
      <c r="B58" s="613"/>
      <c r="C58" s="58"/>
      <c r="D58" s="58"/>
      <c r="E58" s="58"/>
      <c r="F58" s="58"/>
      <c r="G58" s="58"/>
      <c r="H58" s="58"/>
      <c r="I58" s="58"/>
      <c r="J58" s="58"/>
      <c r="K58" s="58"/>
      <c r="L58" s="58"/>
      <c r="M58" s="58"/>
      <c r="N58" s="58"/>
      <c r="O58" s="50"/>
      <c r="P58" s="50"/>
      <c r="Q58" s="50"/>
      <c r="R58" s="50"/>
    </row>
    <row r="59" spans="1:18" ht="15.75" hidden="1" thickBot="1" x14ac:dyDescent="0.3">
      <c r="A59" s="614"/>
      <c r="B59" s="615"/>
      <c r="C59" s="59"/>
      <c r="D59" s="59"/>
      <c r="E59" s="59"/>
      <c r="F59" s="59"/>
      <c r="G59" s="59"/>
      <c r="H59" s="59"/>
      <c r="I59" s="59"/>
      <c r="J59" s="59"/>
      <c r="K59" s="59"/>
      <c r="L59" s="59"/>
      <c r="M59" s="59"/>
      <c r="N59" s="59"/>
      <c r="O59" s="50"/>
      <c r="P59" s="50"/>
      <c r="Q59" s="50"/>
      <c r="R59" s="50"/>
    </row>
    <row r="60" spans="1:18" hidden="1" x14ac:dyDescent="0.25">
      <c r="A60" s="262"/>
      <c r="B60" s="262"/>
      <c r="C60" s="262"/>
      <c r="D60" s="262"/>
      <c r="E60" s="262"/>
      <c r="F60" s="262"/>
      <c r="G60" s="262"/>
      <c r="H60" s="262"/>
      <c r="I60" s="262"/>
      <c r="J60" s="262"/>
      <c r="K60" s="262"/>
      <c r="L60" s="262"/>
      <c r="M60" s="262"/>
      <c r="N60" s="262"/>
      <c r="O60" s="50"/>
      <c r="P60" s="50"/>
      <c r="Q60" s="50"/>
      <c r="R60" s="50"/>
    </row>
    <row r="61" spans="1:18" x14ac:dyDescent="0.25">
      <c r="A61" s="623" t="s">
        <v>306</v>
      </c>
      <c r="B61" s="624"/>
      <c r="C61" s="624"/>
      <c r="D61" s="624"/>
      <c r="E61" s="624"/>
      <c r="F61" s="624"/>
      <c r="G61" s="624"/>
      <c r="H61" s="624"/>
      <c r="I61" s="624"/>
      <c r="J61" s="624"/>
      <c r="K61" s="624"/>
      <c r="L61" s="624"/>
      <c r="M61" s="624"/>
      <c r="N61" s="625"/>
      <c r="O61" s="50"/>
      <c r="P61" s="50"/>
      <c r="Q61" s="50"/>
      <c r="R61" s="50"/>
    </row>
    <row r="62" spans="1:18" ht="22.7" customHeight="1" x14ac:dyDescent="0.25">
      <c r="A62" s="255" t="s">
        <v>307</v>
      </c>
      <c r="B62" s="626" t="s">
        <v>308</v>
      </c>
      <c r="C62" s="627"/>
      <c r="D62" s="627"/>
      <c r="E62" s="627"/>
      <c r="F62" s="628"/>
      <c r="G62" s="629" t="s">
        <v>309</v>
      </c>
      <c r="H62" s="629"/>
      <c r="I62" s="629" t="s">
        <v>310</v>
      </c>
      <c r="J62" s="629"/>
      <c r="K62" s="629" t="s">
        <v>311</v>
      </c>
      <c r="L62" s="629"/>
      <c r="M62" s="567" t="s">
        <v>312</v>
      </c>
      <c r="N62" s="567"/>
      <c r="O62" s="50"/>
      <c r="P62" s="50"/>
      <c r="Q62" s="50"/>
      <c r="R62" s="50"/>
    </row>
    <row r="63" spans="1:18" x14ac:dyDescent="0.25">
      <c r="A63" s="256" t="s">
        <v>681</v>
      </c>
      <c r="B63" s="1122" t="s">
        <v>760</v>
      </c>
      <c r="C63" s="1123"/>
      <c r="D63" s="1123"/>
      <c r="E63" s="1123"/>
      <c r="F63" s="1124"/>
      <c r="G63" s="616">
        <v>16.84</v>
      </c>
      <c r="H63" s="618"/>
      <c r="I63" s="1199">
        <v>647</v>
      </c>
      <c r="J63" s="1199"/>
      <c r="K63" s="1200">
        <f>I63*100/$Q$72</f>
        <v>29.117911791179118</v>
      </c>
      <c r="L63" s="1200"/>
      <c r="M63" s="1201">
        <f t="shared" ref="M63:M66" si="0">G63*I63</f>
        <v>10895.48</v>
      </c>
      <c r="N63" s="1201"/>
      <c r="O63" s="50"/>
      <c r="P63" s="50"/>
      <c r="Q63" s="50"/>
      <c r="R63" s="50"/>
    </row>
    <row r="64" spans="1:18" x14ac:dyDescent="0.25">
      <c r="A64" s="256" t="s">
        <v>456</v>
      </c>
      <c r="B64" s="1122" t="s">
        <v>409</v>
      </c>
      <c r="C64" s="1123"/>
      <c r="D64" s="1123"/>
      <c r="E64" s="1123"/>
      <c r="F64" s="1124"/>
      <c r="G64" s="616">
        <v>15.22</v>
      </c>
      <c r="H64" s="618"/>
      <c r="I64" s="1199">
        <v>400</v>
      </c>
      <c r="J64" s="1199"/>
      <c r="K64" s="1200">
        <f t="shared" ref="K64:K69" si="1">I64*100/$Q$72</f>
        <v>18.001800180018002</v>
      </c>
      <c r="L64" s="1200"/>
      <c r="M64" s="1201">
        <f t="shared" si="0"/>
        <v>6088</v>
      </c>
      <c r="N64" s="1201"/>
      <c r="O64" s="50"/>
      <c r="P64" s="50"/>
      <c r="Q64" s="50"/>
      <c r="R64" s="50"/>
    </row>
    <row r="65" spans="1:18" x14ac:dyDescent="0.25">
      <c r="A65" s="256" t="s">
        <v>455</v>
      </c>
      <c r="B65" s="1122" t="s">
        <v>678</v>
      </c>
      <c r="C65" s="1123"/>
      <c r="D65" s="1123"/>
      <c r="E65" s="1123"/>
      <c r="F65" s="1124"/>
      <c r="G65" s="616">
        <v>15</v>
      </c>
      <c r="H65" s="618"/>
      <c r="I65" s="1199">
        <v>400</v>
      </c>
      <c r="J65" s="1199"/>
      <c r="K65" s="1200">
        <f t="shared" si="1"/>
        <v>18.001800180018002</v>
      </c>
      <c r="L65" s="1200"/>
      <c r="M65" s="1201">
        <f t="shared" si="0"/>
        <v>6000</v>
      </c>
      <c r="N65" s="1201"/>
      <c r="O65" s="50"/>
      <c r="P65" s="50"/>
      <c r="Q65" s="50"/>
      <c r="R65" s="50"/>
    </row>
    <row r="66" spans="1:18" x14ac:dyDescent="0.25">
      <c r="A66" s="256" t="s">
        <v>457</v>
      </c>
      <c r="B66" s="257" t="s">
        <v>437</v>
      </c>
      <c r="C66" s="258"/>
      <c r="D66" s="258"/>
      <c r="E66" s="258"/>
      <c r="F66" s="259"/>
      <c r="G66" s="619">
        <v>16.28</v>
      </c>
      <c r="H66" s="620"/>
      <c r="I66" s="1107">
        <v>600</v>
      </c>
      <c r="J66" s="1108"/>
      <c r="K66" s="1078">
        <f t="shared" si="1"/>
        <v>27.002700270027002</v>
      </c>
      <c r="L66" s="1078"/>
      <c r="M66" s="622">
        <f t="shared" si="0"/>
        <v>9768</v>
      </c>
      <c r="N66" s="622"/>
      <c r="O66" s="50"/>
      <c r="P66" s="50"/>
      <c r="Q66" s="50"/>
      <c r="R66" s="50"/>
    </row>
    <row r="67" spans="1:18" x14ac:dyDescent="0.25">
      <c r="A67" s="256" t="s">
        <v>448</v>
      </c>
      <c r="B67" s="257" t="s">
        <v>372</v>
      </c>
      <c r="C67" s="258"/>
      <c r="D67" s="258"/>
      <c r="E67" s="258"/>
      <c r="F67" s="259"/>
      <c r="G67" s="619">
        <v>27.3</v>
      </c>
      <c r="H67" s="620"/>
      <c r="I67" s="1107">
        <v>50</v>
      </c>
      <c r="J67" s="1108"/>
      <c r="K67" s="1078">
        <f t="shared" ref="K67:K68" si="2">I67*100/$Q$72</f>
        <v>2.2502250225022502</v>
      </c>
      <c r="L67" s="1078"/>
      <c r="M67" s="622">
        <f t="shared" ref="M67:M68" si="3">G67*I67</f>
        <v>1365</v>
      </c>
      <c r="N67" s="622"/>
      <c r="O67" s="50"/>
      <c r="P67" s="50"/>
      <c r="Q67" s="50"/>
      <c r="R67" s="50"/>
    </row>
    <row r="68" spans="1:18" x14ac:dyDescent="0.25">
      <c r="A68" s="256" t="s">
        <v>680</v>
      </c>
      <c r="B68" s="257" t="s">
        <v>374</v>
      </c>
      <c r="C68" s="258"/>
      <c r="D68" s="258"/>
      <c r="E68" s="258"/>
      <c r="F68" s="259"/>
      <c r="G68" s="619">
        <v>26.33</v>
      </c>
      <c r="H68" s="620"/>
      <c r="I68" s="1107">
        <v>25</v>
      </c>
      <c r="J68" s="1108"/>
      <c r="K68" s="1078">
        <f t="shared" si="2"/>
        <v>1.1251125112511251</v>
      </c>
      <c r="L68" s="1078"/>
      <c r="M68" s="622">
        <f t="shared" si="3"/>
        <v>658.25</v>
      </c>
      <c r="N68" s="622"/>
      <c r="O68" s="50"/>
      <c r="P68" s="50"/>
      <c r="Q68" s="50"/>
      <c r="R68" s="50"/>
    </row>
    <row r="69" spans="1:18" x14ac:dyDescent="0.25">
      <c r="A69" s="256" t="s">
        <v>450</v>
      </c>
      <c r="B69" s="257" t="s">
        <v>671</v>
      </c>
      <c r="C69" s="258"/>
      <c r="D69" s="258"/>
      <c r="E69" s="258"/>
      <c r="F69" s="259"/>
      <c r="G69" s="619">
        <v>27.2</v>
      </c>
      <c r="H69" s="620"/>
      <c r="I69" s="1107">
        <v>100</v>
      </c>
      <c r="J69" s="1108"/>
      <c r="K69" s="1078">
        <f t="shared" si="1"/>
        <v>4.5004500450045004</v>
      </c>
      <c r="L69" s="1078"/>
      <c r="M69" s="622">
        <f t="shared" ref="M69" si="4">G69*I69</f>
        <v>2720</v>
      </c>
      <c r="N69" s="622"/>
      <c r="O69" s="50"/>
      <c r="P69" s="50"/>
      <c r="Q69" s="50"/>
      <c r="R69" s="50"/>
    </row>
    <row r="70" spans="1:18" x14ac:dyDescent="0.25">
      <c r="A70" s="261">
        <f>COUNTA(B63:F69)</f>
        <v>7</v>
      </c>
      <c r="B70" s="631" t="s">
        <v>313</v>
      </c>
      <c r="C70" s="631"/>
      <c r="D70" s="631"/>
      <c r="E70" s="631"/>
      <c r="F70" s="631"/>
      <c r="G70" s="631"/>
      <c r="H70" s="631"/>
      <c r="I70" s="631"/>
      <c r="J70" s="631"/>
      <c r="K70" s="631"/>
      <c r="L70" s="632"/>
      <c r="M70" s="633">
        <f>SUM(M63:M69)</f>
        <v>37494.729999999996</v>
      </c>
      <c r="N70" s="634"/>
      <c r="O70" s="50"/>
      <c r="P70" s="50"/>
      <c r="Q70" s="50"/>
      <c r="R70" s="50"/>
    </row>
    <row r="71" spans="1:18" hidden="1" x14ac:dyDescent="0.25">
      <c r="A71" s="262"/>
      <c r="B71" s="262"/>
      <c r="C71" s="262"/>
      <c r="D71" s="262"/>
      <c r="E71" s="262"/>
      <c r="F71" s="262"/>
      <c r="G71" s="262"/>
      <c r="H71" s="262"/>
      <c r="I71" s="262"/>
      <c r="J71" s="262"/>
      <c r="K71" s="262"/>
      <c r="L71" s="262"/>
      <c r="M71" s="262"/>
      <c r="N71" s="262"/>
      <c r="O71" s="50"/>
      <c r="P71" s="50"/>
      <c r="Q71" s="50"/>
      <c r="R71" s="50"/>
    </row>
    <row r="72" spans="1:18" x14ac:dyDescent="0.25">
      <c r="A72" s="623" t="s">
        <v>314</v>
      </c>
      <c r="B72" s="624"/>
      <c r="C72" s="624"/>
      <c r="D72" s="624"/>
      <c r="E72" s="624"/>
      <c r="F72" s="624"/>
      <c r="G72" s="624"/>
      <c r="H72" s="624"/>
      <c r="I72" s="624"/>
      <c r="J72" s="624"/>
      <c r="K72" s="624"/>
      <c r="L72" s="624"/>
      <c r="M72" s="624"/>
      <c r="N72" s="625"/>
      <c r="O72" s="50"/>
      <c r="P72" s="50"/>
      <c r="Q72" s="50">
        <f>SUM(I63:J69)</f>
        <v>2222</v>
      </c>
      <c r="R72" s="321">
        <f>SUM(K63:L69)</f>
        <v>100</v>
      </c>
    </row>
    <row r="73" spans="1:18" x14ac:dyDescent="0.25">
      <c r="A73" s="648" t="s">
        <v>315</v>
      </c>
      <c r="B73" s="649"/>
      <c r="C73" s="649"/>
      <c r="D73" s="650"/>
      <c r="E73" s="648" t="s">
        <v>115</v>
      </c>
      <c r="F73" s="649"/>
      <c r="G73" s="649"/>
      <c r="H73" s="649"/>
      <c r="I73" s="649"/>
      <c r="J73" s="649"/>
      <c r="K73" s="649"/>
      <c r="L73" s="649"/>
      <c r="M73" s="635" t="s">
        <v>316</v>
      </c>
      <c r="N73" s="637"/>
      <c r="O73" s="50"/>
      <c r="P73" s="50"/>
      <c r="Q73" s="50"/>
      <c r="R73" s="50"/>
    </row>
    <row r="74" spans="1:18" x14ac:dyDescent="0.25">
      <c r="A74" s="400"/>
      <c r="B74" s="401"/>
      <c r="C74" s="401"/>
      <c r="D74" s="402"/>
      <c r="E74" s="400"/>
      <c r="F74" s="401"/>
      <c r="G74" s="401"/>
      <c r="H74" s="401"/>
      <c r="I74" s="401"/>
      <c r="J74" s="401"/>
      <c r="K74" s="401"/>
      <c r="L74" s="401"/>
      <c r="M74" s="403"/>
      <c r="N74" s="404"/>
      <c r="O74" s="50"/>
      <c r="P74" s="50"/>
      <c r="Q74" s="50"/>
      <c r="R74" s="50"/>
    </row>
    <row r="75" spans="1:18" x14ac:dyDescent="0.25">
      <c r="A75" s="648" t="s">
        <v>717</v>
      </c>
      <c r="B75" s="649"/>
      <c r="C75" s="649"/>
      <c r="D75" s="650"/>
      <c r="E75" s="648" t="s">
        <v>718</v>
      </c>
      <c r="F75" s="649"/>
      <c r="G75" s="649"/>
      <c r="H75" s="649"/>
      <c r="I75" s="649"/>
      <c r="J75" s="649"/>
      <c r="K75" s="649"/>
      <c r="L75" s="650"/>
      <c r="M75" s="1197">
        <v>3100</v>
      </c>
      <c r="N75" s="1198"/>
      <c r="O75" s="50"/>
      <c r="P75" s="50"/>
      <c r="Q75" s="50"/>
      <c r="R75" s="50"/>
    </row>
    <row r="76" spans="1:18" x14ac:dyDescent="0.25">
      <c r="A76" s="638" t="s">
        <v>963</v>
      </c>
      <c r="B76" s="639"/>
      <c r="C76" s="639"/>
      <c r="D76" s="640"/>
      <c r="E76" s="638" t="s">
        <v>667</v>
      </c>
      <c r="F76" s="639"/>
      <c r="G76" s="639"/>
      <c r="H76" s="639"/>
      <c r="I76" s="639"/>
      <c r="J76" s="639"/>
      <c r="K76" s="639"/>
      <c r="L76" s="639"/>
      <c r="M76" s="1193">
        <v>42000</v>
      </c>
      <c r="N76" s="1194"/>
      <c r="O76" s="50"/>
      <c r="P76" s="50"/>
      <c r="Q76" s="50"/>
      <c r="R76" s="50"/>
    </row>
    <row r="77" spans="1:18" ht="15.75" customHeight="1" x14ac:dyDescent="0.25">
      <c r="A77" s="641"/>
      <c r="B77" s="642"/>
      <c r="C77" s="642"/>
      <c r="D77" s="643"/>
      <c r="E77" s="641"/>
      <c r="F77" s="642"/>
      <c r="G77" s="642"/>
      <c r="H77" s="642"/>
      <c r="I77" s="642"/>
      <c r="J77" s="642"/>
      <c r="K77" s="642"/>
      <c r="L77" s="642"/>
      <c r="M77" s="1195"/>
      <c r="N77" s="1196"/>
      <c r="O77" s="50"/>
      <c r="P77" s="50"/>
      <c r="Q77" s="50"/>
      <c r="R77" s="50"/>
    </row>
    <row r="78" spans="1:18" hidden="1" x14ac:dyDescent="0.25">
      <c r="A78" s="638"/>
      <c r="B78" s="639"/>
      <c r="C78" s="639"/>
      <c r="D78" s="640"/>
      <c r="E78" s="638"/>
      <c r="F78" s="639"/>
      <c r="G78" s="639"/>
      <c r="H78" s="639"/>
      <c r="I78" s="639"/>
      <c r="J78" s="639"/>
      <c r="K78" s="639"/>
      <c r="L78" s="639"/>
      <c r="M78" s="644"/>
      <c r="N78" s="645"/>
      <c r="O78" s="50"/>
      <c r="P78" s="50"/>
      <c r="Q78" s="50"/>
      <c r="R78" s="50"/>
    </row>
    <row r="79" spans="1:18" hidden="1" x14ac:dyDescent="0.25">
      <c r="A79" s="641"/>
      <c r="B79" s="642"/>
      <c r="C79" s="642"/>
      <c r="D79" s="643"/>
      <c r="E79" s="641"/>
      <c r="F79" s="642"/>
      <c r="G79" s="642"/>
      <c r="H79" s="642"/>
      <c r="I79" s="642"/>
      <c r="J79" s="642"/>
      <c r="K79" s="642"/>
      <c r="L79" s="642"/>
      <c r="M79" s="646"/>
      <c r="N79" s="647"/>
      <c r="O79" s="50"/>
      <c r="P79" s="50"/>
      <c r="Q79" s="50"/>
      <c r="R79" s="50"/>
    </row>
    <row r="80" spans="1:18" x14ac:dyDescent="0.25">
      <c r="A80" s="635" t="s">
        <v>317</v>
      </c>
      <c r="B80" s="636"/>
      <c r="C80" s="636"/>
      <c r="D80" s="636"/>
      <c r="E80" s="636"/>
      <c r="F80" s="636"/>
      <c r="G80" s="636"/>
      <c r="H80" s="636"/>
      <c r="I80" s="636"/>
      <c r="J80" s="636"/>
      <c r="K80" s="636"/>
      <c r="L80" s="637"/>
      <c r="M80" s="633">
        <f>SUM(M70:M76)</f>
        <v>82594.73</v>
      </c>
      <c r="N80" s="634"/>
      <c r="O80" s="50"/>
      <c r="P80" s="50"/>
      <c r="Q80" s="50"/>
      <c r="R80" s="50"/>
    </row>
  </sheetData>
  <mergeCells count="185">
    <mergeCell ref="A1:N1"/>
    <mergeCell ref="A3:D3"/>
    <mergeCell ref="E3:H3"/>
    <mergeCell ref="I3:N3"/>
    <mergeCell ref="A4:D5"/>
    <mergeCell ref="E4:H5"/>
    <mergeCell ref="I4:N5"/>
    <mergeCell ref="A8:D8"/>
    <mergeCell ref="E8:H8"/>
    <mergeCell ref="I8:J8"/>
    <mergeCell ref="K8:L8"/>
    <mergeCell ref="M8:N8"/>
    <mergeCell ref="A9:B9"/>
    <mergeCell ref="C9:N9"/>
    <mergeCell ref="A6:D7"/>
    <mergeCell ref="E6:H7"/>
    <mergeCell ref="I6:N6"/>
    <mergeCell ref="I7:J7"/>
    <mergeCell ref="K7:L7"/>
    <mergeCell ref="M7:N7"/>
    <mergeCell ref="B18:G18"/>
    <mergeCell ref="I18:N18"/>
    <mergeCell ref="B19:G19"/>
    <mergeCell ref="B20:G20"/>
    <mergeCell ref="I20:N20"/>
    <mergeCell ref="B21:G21"/>
    <mergeCell ref="I21:N21"/>
    <mergeCell ref="A10:B10"/>
    <mergeCell ref="C10:N10"/>
    <mergeCell ref="A11:B15"/>
    <mergeCell ref="C11:N15"/>
    <mergeCell ref="A16:N16"/>
    <mergeCell ref="B17:G17"/>
    <mergeCell ref="I17:N17"/>
    <mergeCell ref="Q23:R23"/>
    <mergeCell ref="A24:H24"/>
    <mergeCell ref="I24:J24"/>
    <mergeCell ref="K24:L24"/>
    <mergeCell ref="M24:N24"/>
    <mergeCell ref="O24:P24"/>
    <mergeCell ref="Q24:R24"/>
    <mergeCell ref="A22:N22"/>
    <mergeCell ref="A23:H23"/>
    <mergeCell ref="I23:J23"/>
    <mergeCell ref="K23:L23"/>
    <mergeCell ref="M23:N23"/>
    <mergeCell ref="O23:P23"/>
    <mergeCell ref="A26:H26"/>
    <mergeCell ref="I26:J26"/>
    <mergeCell ref="K26:L26"/>
    <mergeCell ref="M26:N26"/>
    <mergeCell ref="O26:P26"/>
    <mergeCell ref="Q26:R26"/>
    <mergeCell ref="A25:H25"/>
    <mergeCell ref="I25:J25"/>
    <mergeCell ref="K25:L25"/>
    <mergeCell ref="M25:N25"/>
    <mergeCell ref="O25:P25"/>
    <mergeCell ref="Q25:R25"/>
    <mergeCell ref="A29:H29"/>
    <mergeCell ref="I29:J29"/>
    <mergeCell ref="K29:L29"/>
    <mergeCell ref="M29:N29"/>
    <mergeCell ref="O29:P29"/>
    <mergeCell ref="Q29:R29"/>
    <mergeCell ref="A28:H28"/>
    <mergeCell ref="I28:J28"/>
    <mergeCell ref="K28:L28"/>
    <mergeCell ref="M28:N28"/>
    <mergeCell ref="O28:P28"/>
    <mergeCell ref="Q28:R28"/>
    <mergeCell ref="A31:H31"/>
    <mergeCell ref="I31:J31"/>
    <mergeCell ref="K31:L31"/>
    <mergeCell ref="M31:N31"/>
    <mergeCell ref="O31:P31"/>
    <mergeCell ref="Q31:R31"/>
    <mergeCell ref="A30:H30"/>
    <mergeCell ref="I30:J30"/>
    <mergeCell ref="K30:L30"/>
    <mergeCell ref="M30:N30"/>
    <mergeCell ref="O30:P30"/>
    <mergeCell ref="Q30:R30"/>
    <mergeCell ref="A33:H33"/>
    <mergeCell ref="I33:J33"/>
    <mergeCell ref="K33:L33"/>
    <mergeCell ref="M33:N33"/>
    <mergeCell ref="O33:P33"/>
    <mergeCell ref="Q33:R33"/>
    <mergeCell ref="A32:H32"/>
    <mergeCell ref="I32:J32"/>
    <mergeCell ref="K32:L32"/>
    <mergeCell ref="M32:N32"/>
    <mergeCell ref="O32:P32"/>
    <mergeCell ref="Q32:R32"/>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A38:N38"/>
    <mergeCell ref="A39:B39"/>
    <mergeCell ref="A40:B41"/>
    <mergeCell ref="A42:B43"/>
    <mergeCell ref="A44:B45"/>
    <mergeCell ref="A46:B47"/>
    <mergeCell ref="A36:H36"/>
    <mergeCell ref="I36:J36"/>
    <mergeCell ref="K36:L36"/>
    <mergeCell ref="M36:N36"/>
    <mergeCell ref="A61:N61"/>
    <mergeCell ref="B62:F62"/>
    <mergeCell ref="G62:H62"/>
    <mergeCell ref="I62:J62"/>
    <mergeCell ref="K62:L62"/>
    <mergeCell ref="M62:N62"/>
    <mergeCell ref="A48:B49"/>
    <mergeCell ref="A50:B51"/>
    <mergeCell ref="A52:B53"/>
    <mergeCell ref="A54:B55"/>
    <mergeCell ref="A56:B57"/>
    <mergeCell ref="A58:B59"/>
    <mergeCell ref="B65:F65"/>
    <mergeCell ref="G65:H65"/>
    <mergeCell ref="I65:J65"/>
    <mergeCell ref="K65:L65"/>
    <mergeCell ref="M65:N65"/>
    <mergeCell ref="B63:F63"/>
    <mergeCell ref="G63:H63"/>
    <mergeCell ref="I63:J63"/>
    <mergeCell ref="K63:L63"/>
    <mergeCell ref="M63:N63"/>
    <mergeCell ref="B64:F64"/>
    <mergeCell ref="G64:H64"/>
    <mergeCell ref="I64:J64"/>
    <mergeCell ref="K64:L64"/>
    <mergeCell ref="M64:N64"/>
    <mergeCell ref="I66:J66"/>
    <mergeCell ref="K66:L66"/>
    <mergeCell ref="M66:N66"/>
    <mergeCell ref="G69:H69"/>
    <mergeCell ref="I69:J69"/>
    <mergeCell ref="M69:N69"/>
    <mergeCell ref="K69:L69"/>
    <mergeCell ref="I67:J67"/>
    <mergeCell ref="I68:J68"/>
    <mergeCell ref="K67:L67"/>
    <mergeCell ref="K68:L68"/>
    <mergeCell ref="G67:H67"/>
    <mergeCell ref="G68:H68"/>
    <mergeCell ref="M67:N67"/>
    <mergeCell ref="M68:N68"/>
    <mergeCell ref="A27:H27"/>
    <mergeCell ref="I27:J27"/>
    <mergeCell ref="K27:L27"/>
    <mergeCell ref="M27:N27"/>
    <mergeCell ref="O27:P27"/>
    <mergeCell ref="Q27:R27"/>
    <mergeCell ref="A80:L80"/>
    <mergeCell ref="M80:N80"/>
    <mergeCell ref="A76:D77"/>
    <mergeCell ref="E76:L77"/>
    <mergeCell ref="M76:N77"/>
    <mergeCell ref="A78:D79"/>
    <mergeCell ref="E78:L79"/>
    <mergeCell ref="M78:N79"/>
    <mergeCell ref="A72:N72"/>
    <mergeCell ref="A73:D73"/>
    <mergeCell ref="E73:L73"/>
    <mergeCell ref="M73:N73"/>
    <mergeCell ref="A75:D75"/>
    <mergeCell ref="E75:L75"/>
    <mergeCell ref="M75:N75"/>
    <mergeCell ref="B70:L70"/>
    <mergeCell ref="M70:N70"/>
    <mergeCell ref="G66:H66"/>
  </mergeCells>
  <conditionalFormatting sqref="C40:N40 C42:N42 C44:N44 C46:N46 C48:M48 C50:N50 C52:N52 C54:N54 C56:N56 C58:N58">
    <cfRule type="cellIs" dxfId="79" priority="1" stopIfTrue="1" operator="equal">
      <formula>"x"</formula>
    </cfRule>
  </conditionalFormatting>
  <conditionalFormatting sqref="C41:N41 C43:N43 C45:N45 C47:N47 N48:N49 C49:M49 C51:N51 C53:N53 C55:N55 C57:N57 C59:N59">
    <cfRule type="cellIs" dxfId="78"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0:N59" xr:uid="{00000000-0002-0000-0C00-000000000000}"/>
  </dataValidations>
  <pageMargins left="0.7" right="0.7" top="0.75" bottom="0.75" header="0.3" footer="0.3"/>
  <pageSetup paperSize="9" scale="80" fitToHeight="0"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Q61"/>
  <sheetViews>
    <sheetView topLeftCell="A40" workbookViewId="0">
      <selection activeCell="D61" sqref="D61"/>
    </sheetView>
  </sheetViews>
  <sheetFormatPr defaultRowHeight="15" x14ac:dyDescent="0.25"/>
  <sheetData>
    <row r="1" spans="1:14" ht="18.75" thickBot="1" x14ac:dyDescent="0.3">
      <c r="A1" s="520" t="s">
        <v>423</v>
      </c>
      <c r="B1" s="520"/>
      <c r="C1" s="520"/>
      <c r="D1" s="520"/>
      <c r="E1" s="520"/>
      <c r="F1" s="520"/>
      <c r="G1" s="520"/>
      <c r="H1" s="520"/>
      <c r="I1" s="520"/>
      <c r="J1" s="520"/>
      <c r="K1" s="520"/>
      <c r="L1" s="520"/>
      <c r="M1" s="520"/>
      <c r="N1" s="520"/>
    </row>
    <row r="2" spans="1:14" x14ac:dyDescent="0.25">
      <c r="A2" s="51"/>
      <c r="B2" s="51"/>
      <c r="C2" s="51"/>
      <c r="D2" s="51"/>
      <c r="E2" s="51"/>
      <c r="F2" s="51"/>
      <c r="G2" s="51"/>
      <c r="H2" s="51"/>
      <c r="I2" s="51"/>
      <c r="J2" s="51"/>
      <c r="K2" s="51"/>
      <c r="L2" s="51"/>
      <c r="M2" s="51"/>
      <c r="N2" s="51"/>
    </row>
    <row r="3" spans="1:14" ht="30" customHeight="1" x14ac:dyDescent="0.25">
      <c r="A3" s="1202" t="s">
        <v>410</v>
      </c>
      <c r="B3" s="1203"/>
      <c r="C3" s="1203"/>
      <c r="D3" s="1204"/>
      <c r="E3" s="524" t="s">
        <v>418</v>
      </c>
      <c r="F3" s="525"/>
      <c r="G3" s="525"/>
      <c r="H3" s="526"/>
      <c r="I3" s="1091" t="s">
        <v>411</v>
      </c>
      <c r="J3" s="1092"/>
      <c r="K3" s="1092"/>
      <c r="L3" s="1092"/>
      <c r="M3" s="1092"/>
      <c r="N3" s="1094"/>
    </row>
    <row r="4" spans="1:14" x14ac:dyDescent="0.25">
      <c r="A4" s="1205" t="s">
        <v>391</v>
      </c>
      <c r="B4" s="1206"/>
      <c r="C4" s="1206"/>
      <c r="D4" s="1207"/>
      <c r="E4" s="535" t="s">
        <v>419</v>
      </c>
      <c r="F4" s="535"/>
      <c r="G4" s="535"/>
      <c r="H4" s="535"/>
      <c r="I4" s="537" t="s">
        <v>458</v>
      </c>
      <c r="J4" s="538"/>
      <c r="K4" s="538"/>
      <c r="L4" s="539"/>
      <c r="M4" s="539"/>
      <c r="N4" s="540"/>
    </row>
    <row r="5" spans="1:14" x14ac:dyDescent="0.25">
      <c r="A5" s="1208"/>
      <c r="B5" s="1209"/>
      <c r="C5" s="1209"/>
      <c r="D5" s="1210"/>
      <c r="E5" s="535"/>
      <c r="F5" s="535"/>
      <c r="G5" s="535"/>
      <c r="H5" s="535"/>
      <c r="I5" s="541"/>
      <c r="J5" s="542"/>
      <c r="K5" s="542"/>
      <c r="L5" s="542"/>
      <c r="M5" s="542"/>
      <c r="N5" s="543"/>
    </row>
    <row r="6" spans="1:14" x14ac:dyDescent="0.25">
      <c r="A6" s="1219" t="s">
        <v>279</v>
      </c>
      <c r="B6" s="1220"/>
      <c r="C6" s="1220"/>
      <c r="D6" s="1221"/>
      <c r="E6" s="563" t="s">
        <v>412</v>
      </c>
      <c r="F6" s="563"/>
      <c r="G6" s="563"/>
      <c r="H6" s="564"/>
      <c r="I6" s="567" t="s">
        <v>280</v>
      </c>
      <c r="J6" s="567"/>
      <c r="K6" s="567"/>
      <c r="L6" s="567"/>
      <c r="M6" s="567"/>
      <c r="N6" s="567"/>
    </row>
    <row r="7" spans="1:14" x14ac:dyDescent="0.25">
      <c r="A7" s="1222"/>
      <c r="B7" s="1223"/>
      <c r="C7" s="1223"/>
      <c r="D7" s="1224"/>
      <c r="E7" s="565"/>
      <c r="F7" s="565"/>
      <c r="G7" s="565"/>
      <c r="H7" s="566"/>
      <c r="I7" s="568">
        <v>2026</v>
      </c>
      <c r="J7" s="569"/>
      <c r="K7" s="567">
        <v>2027</v>
      </c>
      <c r="L7" s="567"/>
      <c r="M7" s="567">
        <v>2028</v>
      </c>
      <c r="N7" s="567"/>
    </row>
    <row r="8" spans="1:14" x14ac:dyDescent="0.25">
      <c r="A8" s="1211" t="s">
        <v>281</v>
      </c>
      <c r="B8" s="1212"/>
      <c r="C8" s="1212"/>
      <c r="D8" s="1213"/>
      <c r="E8" s="525" t="s">
        <v>420</v>
      </c>
      <c r="F8" s="525"/>
      <c r="G8" s="525"/>
      <c r="H8" s="526"/>
      <c r="I8" s="549" t="s">
        <v>338</v>
      </c>
      <c r="J8" s="550"/>
      <c r="K8" s="551"/>
      <c r="L8" s="551"/>
      <c r="M8" s="551"/>
      <c r="N8" s="551"/>
    </row>
    <row r="9" spans="1:14" ht="42" customHeight="1" x14ac:dyDescent="0.25">
      <c r="A9" s="1214" t="s">
        <v>283</v>
      </c>
      <c r="B9" s="1215"/>
      <c r="C9" s="1216" t="s">
        <v>917</v>
      </c>
      <c r="D9" s="1217"/>
      <c r="E9" s="1217"/>
      <c r="F9" s="1217"/>
      <c r="G9" s="1217"/>
      <c r="H9" s="1217"/>
      <c r="I9" s="1217"/>
      <c r="J9" s="1217"/>
      <c r="K9" s="1217"/>
      <c r="L9" s="1217"/>
      <c r="M9" s="1217"/>
      <c r="N9" s="1218"/>
    </row>
    <row r="10" spans="1:14" x14ac:dyDescent="0.25">
      <c r="A10" s="576" t="s">
        <v>284</v>
      </c>
      <c r="B10" s="577"/>
      <c r="C10" s="1228" t="s">
        <v>918</v>
      </c>
      <c r="D10" s="1229"/>
      <c r="E10" s="1229"/>
      <c r="F10" s="1229"/>
      <c r="G10" s="1229"/>
      <c r="H10" s="1229"/>
      <c r="I10" s="1229"/>
      <c r="J10" s="1229"/>
      <c r="K10" s="1229"/>
      <c r="L10" s="1229"/>
      <c r="M10" s="1229"/>
      <c r="N10" s="1230"/>
    </row>
    <row r="11" spans="1:14" x14ac:dyDescent="0.25">
      <c r="A11" s="578"/>
      <c r="B11" s="579"/>
      <c r="C11" s="1231"/>
      <c r="D11" s="1232"/>
      <c r="E11" s="1232"/>
      <c r="F11" s="1232"/>
      <c r="G11" s="1232"/>
      <c r="H11" s="1232"/>
      <c r="I11" s="1232"/>
      <c r="J11" s="1232"/>
      <c r="K11" s="1232"/>
      <c r="L11" s="1232"/>
      <c r="M11" s="1232"/>
      <c r="N11" s="1233"/>
    </row>
    <row r="12" spans="1:14" x14ac:dyDescent="0.25">
      <c r="A12" s="578"/>
      <c r="B12" s="579"/>
      <c r="C12" s="1231"/>
      <c r="D12" s="1232"/>
      <c r="E12" s="1232"/>
      <c r="F12" s="1232"/>
      <c r="G12" s="1232"/>
      <c r="H12" s="1232"/>
      <c r="I12" s="1232"/>
      <c r="J12" s="1232"/>
      <c r="K12" s="1232"/>
      <c r="L12" s="1232"/>
      <c r="M12" s="1232"/>
      <c r="N12" s="1233"/>
    </row>
    <row r="13" spans="1:14" x14ac:dyDescent="0.25">
      <c r="A13" s="578"/>
      <c r="B13" s="579"/>
      <c r="C13" s="1231"/>
      <c r="D13" s="1232"/>
      <c r="E13" s="1232"/>
      <c r="F13" s="1232"/>
      <c r="G13" s="1232"/>
      <c r="H13" s="1232"/>
      <c r="I13" s="1232"/>
      <c r="J13" s="1232"/>
      <c r="K13" s="1232"/>
      <c r="L13" s="1232"/>
      <c r="M13" s="1232"/>
      <c r="N13" s="1233"/>
    </row>
    <row r="14" spans="1:14" x14ac:dyDescent="0.25">
      <c r="A14" s="578"/>
      <c r="B14" s="579"/>
      <c r="C14" s="1231"/>
      <c r="D14" s="1232"/>
      <c r="E14" s="1232"/>
      <c r="F14" s="1232"/>
      <c r="G14" s="1232"/>
      <c r="H14" s="1232"/>
      <c r="I14" s="1232"/>
      <c r="J14" s="1232"/>
      <c r="K14" s="1232"/>
      <c r="L14" s="1232"/>
      <c r="M14" s="1232"/>
      <c r="N14" s="1233"/>
    </row>
    <row r="15" spans="1:14" hidden="1" x14ac:dyDescent="0.25">
      <c r="A15" s="578"/>
      <c r="B15" s="579"/>
      <c r="C15" s="1231"/>
      <c r="D15" s="1232"/>
      <c r="E15" s="1232"/>
      <c r="F15" s="1232"/>
      <c r="G15" s="1232"/>
      <c r="H15" s="1232"/>
      <c r="I15" s="1232"/>
      <c r="J15" s="1232"/>
      <c r="K15" s="1232"/>
      <c r="L15" s="1232"/>
      <c r="M15" s="1232"/>
      <c r="N15" s="1233"/>
    </row>
    <row r="16" spans="1:14" hidden="1" x14ac:dyDescent="0.25">
      <c r="A16" s="578"/>
      <c r="B16" s="579"/>
      <c r="C16" s="1231"/>
      <c r="D16" s="1232"/>
      <c r="E16" s="1232"/>
      <c r="F16" s="1232"/>
      <c r="G16" s="1232"/>
      <c r="H16" s="1232"/>
      <c r="I16" s="1232"/>
      <c r="J16" s="1232"/>
      <c r="K16" s="1232"/>
      <c r="L16" s="1232"/>
      <c r="M16" s="1232"/>
      <c r="N16" s="1233"/>
    </row>
    <row r="17" spans="1:14" hidden="1" x14ac:dyDescent="0.25">
      <c r="A17" s="580"/>
      <c r="B17" s="581"/>
      <c r="C17" s="1234"/>
      <c r="D17" s="1235"/>
      <c r="E17" s="1235"/>
      <c r="F17" s="1235"/>
      <c r="G17" s="1235"/>
      <c r="H17" s="1235"/>
      <c r="I17" s="1235"/>
      <c r="J17" s="1235"/>
      <c r="K17" s="1235"/>
      <c r="L17" s="1235"/>
      <c r="M17" s="1235"/>
      <c r="N17" s="1236"/>
    </row>
    <row r="18" spans="1:14" x14ac:dyDescent="0.25">
      <c r="A18" s="591"/>
      <c r="B18" s="592"/>
      <c r="C18" s="592"/>
      <c r="D18" s="592"/>
      <c r="E18" s="592"/>
      <c r="F18" s="592"/>
      <c r="G18" s="592"/>
      <c r="H18" s="592"/>
      <c r="I18" s="592"/>
      <c r="J18" s="592"/>
      <c r="K18" s="592"/>
      <c r="L18" s="592"/>
      <c r="M18" s="592"/>
      <c r="N18" s="593"/>
    </row>
    <row r="19" spans="1:14" x14ac:dyDescent="0.25">
      <c r="A19" s="54">
        <v>1</v>
      </c>
      <c r="B19" s="570" t="s">
        <v>421</v>
      </c>
      <c r="C19" s="571"/>
      <c r="D19" s="571"/>
      <c r="E19" s="571"/>
      <c r="F19" s="571"/>
      <c r="G19" s="572"/>
      <c r="H19" s="54">
        <v>6</v>
      </c>
      <c r="I19" s="570"/>
      <c r="J19" s="571"/>
      <c r="K19" s="571"/>
      <c r="L19" s="571"/>
      <c r="M19" s="571"/>
      <c r="N19" s="572"/>
    </row>
    <row r="20" spans="1:14" ht="18.95" customHeight="1" x14ac:dyDescent="0.25">
      <c r="A20" s="54">
        <v>2</v>
      </c>
      <c r="B20" s="1225" t="s">
        <v>413</v>
      </c>
      <c r="C20" s="1226"/>
      <c r="D20" s="1226"/>
      <c r="E20" s="1226"/>
      <c r="F20" s="1226"/>
      <c r="G20" s="1227"/>
      <c r="H20" s="54">
        <v>7</v>
      </c>
      <c r="I20" s="570"/>
      <c r="J20" s="571"/>
      <c r="K20" s="571"/>
      <c r="L20" s="571"/>
      <c r="M20" s="571"/>
      <c r="N20" s="572"/>
    </row>
    <row r="21" spans="1:14" ht="15" customHeight="1" x14ac:dyDescent="0.25">
      <c r="A21" s="54">
        <v>3</v>
      </c>
      <c r="B21" s="1225" t="s">
        <v>414</v>
      </c>
      <c r="C21" s="1226"/>
      <c r="D21" s="1226"/>
      <c r="E21" s="1226"/>
      <c r="F21" s="1226"/>
      <c r="G21" s="1227"/>
      <c r="H21" s="54">
        <v>8</v>
      </c>
      <c r="I21" s="570"/>
      <c r="J21" s="571"/>
      <c r="K21" s="571"/>
      <c r="L21" s="571"/>
      <c r="M21" s="571"/>
      <c r="N21" s="572"/>
    </row>
    <row r="22" spans="1:14" ht="15" customHeight="1" x14ac:dyDescent="0.25">
      <c r="A22" s="54">
        <v>4</v>
      </c>
      <c r="B22" s="570" t="s">
        <v>422</v>
      </c>
      <c r="C22" s="571"/>
      <c r="D22" s="571"/>
      <c r="E22" s="571"/>
      <c r="F22" s="571"/>
      <c r="G22" s="572"/>
      <c r="H22" s="54">
        <v>9</v>
      </c>
      <c r="I22" s="570"/>
      <c r="J22" s="571"/>
      <c r="K22" s="571"/>
      <c r="L22" s="571"/>
      <c r="M22" s="571"/>
      <c r="N22" s="572"/>
    </row>
    <row r="23" spans="1:14" ht="36" customHeight="1" x14ac:dyDescent="0.25">
      <c r="A23" s="54">
        <v>5</v>
      </c>
      <c r="B23" s="570"/>
      <c r="C23" s="571"/>
      <c r="D23" s="571"/>
      <c r="E23" s="571"/>
      <c r="F23" s="571"/>
      <c r="G23" s="572"/>
      <c r="H23" s="54">
        <v>10</v>
      </c>
      <c r="I23" s="599"/>
      <c r="J23" s="599"/>
      <c r="K23" s="599"/>
      <c r="L23" s="599"/>
      <c r="M23" s="599"/>
      <c r="N23" s="599"/>
    </row>
    <row r="24" spans="1:14" x14ac:dyDescent="0.25">
      <c r="A24" s="600" t="s">
        <v>286</v>
      </c>
      <c r="B24" s="601"/>
      <c r="C24" s="601"/>
      <c r="D24" s="601"/>
      <c r="E24" s="601"/>
      <c r="F24" s="601"/>
      <c r="G24" s="601"/>
      <c r="H24" s="601"/>
      <c r="I24" s="601"/>
      <c r="J24" s="601"/>
      <c r="K24" s="601"/>
      <c r="L24" s="601"/>
      <c r="M24" s="601"/>
      <c r="N24" s="602"/>
    </row>
    <row r="25" spans="1:14" x14ac:dyDescent="0.25">
      <c r="A25" s="603" t="s">
        <v>287</v>
      </c>
      <c r="B25" s="604"/>
      <c r="C25" s="604"/>
      <c r="D25" s="604"/>
      <c r="E25" s="604"/>
      <c r="F25" s="604"/>
      <c r="G25" s="604"/>
      <c r="H25" s="605"/>
      <c r="I25" s="591" t="s">
        <v>909</v>
      </c>
      <c r="J25" s="593"/>
      <c r="K25" s="606" t="s">
        <v>910</v>
      </c>
      <c r="L25" s="606"/>
      <c r="M25" s="594" t="s">
        <v>288</v>
      </c>
      <c r="N25" s="594"/>
    </row>
    <row r="26" spans="1:14" x14ac:dyDescent="0.25">
      <c r="A26" s="595" t="s">
        <v>950</v>
      </c>
      <c r="B26" s="596"/>
      <c r="C26" s="596"/>
      <c r="D26" s="596"/>
      <c r="E26" s="596"/>
      <c r="F26" s="596"/>
      <c r="G26" s="596"/>
      <c r="H26" s="597"/>
      <c r="I26" s="598">
        <v>1</v>
      </c>
      <c r="J26" s="598"/>
      <c r="K26" s="607"/>
      <c r="L26" s="598"/>
      <c r="M26" s="598"/>
      <c r="N26" s="598"/>
    </row>
    <row r="27" spans="1:14" ht="15" customHeight="1" x14ac:dyDescent="0.25">
      <c r="A27" s="603" t="s">
        <v>289</v>
      </c>
      <c r="B27" s="604"/>
      <c r="C27" s="604"/>
      <c r="D27" s="604"/>
      <c r="E27" s="604"/>
      <c r="F27" s="604"/>
      <c r="G27" s="604"/>
      <c r="H27" s="605"/>
      <c r="I27" s="591" t="s">
        <v>909</v>
      </c>
      <c r="J27" s="593"/>
      <c r="K27" s="606" t="s">
        <v>910</v>
      </c>
      <c r="L27" s="606"/>
      <c r="M27" s="594" t="s">
        <v>288</v>
      </c>
      <c r="N27" s="594"/>
    </row>
    <row r="28" spans="1:14" x14ac:dyDescent="0.25">
      <c r="A28" s="595" t="s">
        <v>415</v>
      </c>
      <c r="B28" s="596"/>
      <c r="C28" s="596"/>
      <c r="D28" s="596"/>
      <c r="E28" s="596"/>
      <c r="F28" s="596"/>
      <c r="G28" s="596"/>
      <c r="H28" s="597"/>
      <c r="I28" s="1014">
        <v>1</v>
      </c>
      <c r="J28" s="598"/>
      <c r="K28" s="1014"/>
      <c r="L28" s="598"/>
      <c r="M28" s="598"/>
      <c r="N28" s="598"/>
    </row>
    <row r="29" spans="1:14" x14ac:dyDescent="0.25">
      <c r="A29" s="595"/>
      <c r="B29" s="596"/>
      <c r="C29" s="596"/>
      <c r="D29" s="596"/>
      <c r="E29" s="596"/>
      <c r="F29" s="596"/>
      <c r="G29" s="596"/>
      <c r="H29" s="597"/>
      <c r="I29" s="607"/>
      <c r="J29" s="598"/>
      <c r="K29" s="607"/>
      <c r="L29" s="598"/>
      <c r="M29" s="598"/>
      <c r="N29" s="598"/>
    </row>
    <row r="30" spans="1:14" ht="15" customHeight="1" x14ac:dyDescent="0.25">
      <c r="A30" s="603" t="s">
        <v>290</v>
      </c>
      <c r="B30" s="604"/>
      <c r="C30" s="604"/>
      <c r="D30" s="604"/>
      <c r="E30" s="604"/>
      <c r="F30" s="604"/>
      <c r="G30" s="604"/>
      <c r="H30" s="605"/>
      <c r="I30" s="591" t="s">
        <v>909</v>
      </c>
      <c r="J30" s="593"/>
      <c r="K30" s="606" t="s">
        <v>910</v>
      </c>
      <c r="L30" s="606"/>
      <c r="M30" s="594" t="s">
        <v>288</v>
      </c>
      <c r="N30" s="594"/>
    </row>
    <row r="31" spans="1:14" x14ac:dyDescent="0.25">
      <c r="A31" s="595" t="s">
        <v>416</v>
      </c>
      <c r="B31" s="596"/>
      <c r="C31" s="596"/>
      <c r="D31" s="596"/>
      <c r="E31" s="596"/>
      <c r="F31" s="596"/>
      <c r="G31" s="596"/>
      <c r="H31" s="597"/>
      <c r="I31" s="1014">
        <v>1</v>
      </c>
      <c r="J31" s="598"/>
      <c r="K31" s="1014"/>
      <c r="L31" s="598"/>
      <c r="M31" s="598"/>
      <c r="N31" s="598"/>
    </row>
    <row r="32" spans="1:14" x14ac:dyDescent="0.25">
      <c r="A32" s="595"/>
      <c r="B32" s="596"/>
      <c r="C32" s="596"/>
      <c r="D32" s="596"/>
      <c r="E32" s="596"/>
      <c r="F32" s="596"/>
      <c r="G32" s="596"/>
      <c r="H32" s="597"/>
      <c r="I32" s="598"/>
      <c r="J32" s="598"/>
      <c r="K32" s="598"/>
      <c r="L32" s="598"/>
      <c r="M32" s="598"/>
      <c r="N32" s="598"/>
    </row>
    <row r="33" spans="1:17" ht="15" customHeight="1" x14ac:dyDescent="0.25">
      <c r="A33" s="603" t="s">
        <v>291</v>
      </c>
      <c r="B33" s="604"/>
      <c r="C33" s="604"/>
      <c r="D33" s="604"/>
      <c r="E33" s="604"/>
      <c r="F33" s="604"/>
      <c r="G33" s="604"/>
      <c r="H33" s="605"/>
      <c r="I33" s="591" t="s">
        <v>909</v>
      </c>
      <c r="J33" s="593"/>
      <c r="K33" s="606" t="s">
        <v>910</v>
      </c>
      <c r="L33" s="606"/>
      <c r="M33" s="594" t="s">
        <v>288</v>
      </c>
      <c r="N33" s="594"/>
    </row>
    <row r="34" spans="1:17" x14ac:dyDescent="0.25">
      <c r="A34" s="609" t="s">
        <v>417</v>
      </c>
      <c r="B34" s="610"/>
      <c r="C34" s="610"/>
      <c r="D34" s="610"/>
      <c r="E34" s="610"/>
      <c r="F34" s="610"/>
      <c r="G34" s="610"/>
      <c r="H34" s="611"/>
      <c r="I34" s="1014">
        <v>1</v>
      </c>
      <c r="J34" s="598"/>
      <c r="K34" s="1014"/>
      <c r="L34" s="598"/>
      <c r="M34" s="598"/>
      <c r="N34" s="598"/>
    </row>
    <row r="35" spans="1:17" ht="14.25" hidden="1" customHeight="1" x14ac:dyDescent="0.25">
      <c r="A35" s="609"/>
      <c r="B35" s="610"/>
      <c r="C35" s="610"/>
      <c r="D35" s="610"/>
      <c r="E35" s="610"/>
      <c r="F35" s="610"/>
      <c r="G35" s="610"/>
      <c r="H35" s="611"/>
      <c r="I35" s="598"/>
      <c r="J35" s="598"/>
      <c r="K35" s="598"/>
      <c r="L35" s="598"/>
      <c r="M35" s="598"/>
      <c r="N35" s="598"/>
    </row>
    <row r="36" spans="1:17" hidden="1" x14ac:dyDescent="0.25">
      <c r="A36" s="50"/>
      <c r="B36" s="50"/>
      <c r="C36" s="50"/>
      <c r="D36" s="50"/>
      <c r="E36" s="50"/>
      <c r="F36" s="50"/>
      <c r="G36" s="50"/>
      <c r="H36" s="50"/>
      <c r="I36" s="50"/>
      <c r="J36" s="50"/>
      <c r="K36" s="50"/>
      <c r="L36" s="50"/>
      <c r="M36" s="50"/>
      <c r="N36" s="50"/>
    </row>
    <row r="37" spans="1:17" x14ac:dyDescent="0.25">
      <c r="A37" s="600" t="s">
        <v>292</v>
      </c>
      <c r="B37" s="601"/>
      <c r="C37" s="601"/>
      <c r="D37" s="601"/>
      <c r="E37" s="601"/>
      <c r="F37" s="601"/>
      <c r="G37" s="601"/>
      <c r="H37" s="601"/>
      <c r="I37" s="601"/>
      <c r="J37" s="601"/>
      <c r="K37" s="601"/>
      <c r="L37" s="601"/>
      <c r="M37" s="601"/>
      <c r="N37" s="602"/>
    </row>
    <row r="38" spans="1:17" ht="42.75" x14ac:dyDescent="0.25">
      <c r="A38" s="594" t="s">
        <v>293</v>
      </c>
      <c r="B38" s="594"/>
      <c r="C38" s="57" t="s">
        <v>294</v>
      </c>
      <c r="D38" s="57" t="s">
        <v>295</v>
      </c>
      <c r="E38" s="57" t="s">
        <v>296</v>
      </c>
      <c r="F38" s="57" t="s">
        <v>297</v>
      </c>
      <c r="G38" s="57" t="s">
        <v>298</v>
      </c>
      <c r="H38" s="57" t="s">
        <v>299</v>
      </c>
      <c r="I38" s="57" t="s">
        <v>300</v>
      </c>
      <c r="J38" s="57" t="s">
        <v>301</v>
      </c>
      <c r="K38" s="57" t="s">
        <v>302</v>
      </c>
      <c r="L38" s="57" t="s">
        <v>303</v>
      </c>
      <c r="M38" s="57" t="s">
        <v>304</v>
      </c>
      <c r="N38" s="57" t="s">
        <v>305</v>
      </c>
    </row>
    <row r="39" spans="1:17" x14ac:dyDescent="0.25">
      <c r="A39" s="612">
        <f>IF(A19&gt;0,A19,"")</f>
        <v>1</v>
      </c>
      <c r="B39" s="613"/>
      <c r="C39" s="58"/>
      <c r="D39" s="58"/>
      <c r="E39" s="269"/>
      <c r="F39" s="269"/>
      <c r="G39" s="58"/>
      <c r="H39" s="254"/>
      <c r="I39" s="269"/>
      <c r="J39" s="269"/>
      <c r="K39" s="269"/>
      <c r="L39" s="269"/>
      <c r="M39" s="269"/>
      <c r="N39" s="269"/>
    </row>
    <row r="40" spans="1:17" x14ac:dyDescent="0.25">
      <c r="A40" s="612">
        <f>IF(A20&gt;0,A20,"")</f>
        <v>2</v>
      </c>
      <c r="B40" s="613"/>
      <c r="C40" s="58"/>
      <c r="D40" s="58"/>
      <c r="E40" s="269"/>
      <c r="F40" s="269"/>
      <c r="G40" s="269"/>
      <c r="H40" s="58"/>
      <c r="I40" s="289"/>
      <c r="J40" s="252"/>
      <c r="K40" s="252"/>
      <c r="L40" s="58"/>
      <c r="M40" s="58"/>
      <c r="N40" s="58"/>
    </row>
    <row r="41" spans="1:17" x14ac:dyDescent="0.25">
      <c r="A41" s="612">
        <v>3</v>
      </c>
      <c r="B41" s="613"/>
      <c r="C41" s="58"/>
      <c r="D41" s="58"/>
      <c r="E41" s="269"/>
      <c r="F41" s="269"/>
      <c r="G41" s="269"/>
      <c r="H41" s="269"/>
      <c r="I41" s="269"/>
      <c r="J41" s="58"/>
      <c r="K41" s="254"/>
      <c r="L41" s="381"/>
      <c r="M41" s="314"/>
      <c r="N41" s="314"/>
      <c r="O41" s="322"/>
      <c r="P41" s="322"/>
      <c r="Q41" s="322"/>
    </row>
    <row r="42" spans="1:17" x14ac:dyDescent="0.25">
      <c r="A42" s="612">
        <v>4</v>
      </c>
      <c r="B42" s="613"/>
      <c r="C42" s="58"/>
      <c r="D42" s="58"/>
      <c r="E42" s="269"/>
      <c r="F42" s="269"/>
      <c r="G42" s="269"/>
      <c r="H42" s="269"/>
      <c r="I42" s="269"/>
      <c r="J42" s="314"/>
      <c r="K42" s="314"/>
      <c r="L42" s="58"/>
      <c r="M42" s="381"/>
      <c r="N42" s="381"/>
    </row>
    <row r="43" spans="1:17" x14ac:dyDescent="0.25">
      <c r="A43" s="1199">
        <v>5</v>
      </c>
      <c r="B43" s="1199"/>
      <c r="C43" s="256"/>
      <c r="D43" s="256"/>
      <c r="E43" s="256"/>
      <c r="F43" s="256"/>
      <c r="G43" s="256"/>
      <c r="H43" s="256"/>
      <c r="I43" s="256"/>
      <c r="J43" s="256"/>
      <c r="K43" s="395"/>
      <c r="L43" s="256"/>
      <c r="M43" s="256"/>
      <c r="N43" s="256"/>
    </row>
    <row r="44" spans="1:17" x14ac:dyDescent="0.25">
      <c r="A44" s="623" t="s">
        <v>306</v>
      </c>
      <c r="B44" s="624"/>
      <c r="C44" s="624"/>
      <c r="D44" s="624"/>
      <c r="E44" s="624"/>
      <c r="F44" s="624"/>
      <c r="G44" s="624"/>
      <c r="H44" s="624"/>
      <c r="I44" s="624"/>
      <c r="J44" s="624"/>
      <c r="K44" s="624"/>
      <c r="L44" s="624"/>
      <c r="M44" s="624"/>
      <c r="N44" s="625"/>
    </row>
    <row r="45" spans="1:17" x14ac:dyDescent="0.25">
      <c r="A45" s="255" t="s">
        <v>307</v>
      </c>
      <c r="B45" s="626" t="s">
        <v>308</v>
      </c>
      <c r="C45" s="627"/>
      <c r="D45" s="627"/>
      <c r="E45" s="627"/>
      <c r="F45" s="628"/>
      <c r="G45" s="629" t="s">
        <v>309</v>
      </c>
      <c r="H45" s="629"/>
      <c r="I45" s="629" t="s">
        <v>310</v>
      </c>
      <c r="J45" s="629"/>
      <c r="K45" s="629" t="s">
        <v>311</v>
      </c>
      <c r="L45" s="629"/>
      <c r="M45" s="567" t="s">
        <v>312</v>
      </c>
      <c r="N45" s="567"/>
    </row>
    <row r="46" spans="1:17" x14ac:dyDescent="0.25">
      <c r="A46" s="256" t="s">
        <v>450</v>
      </c>
      <c r="B46" s="616" t="s">
        <v>671</v>
      </c>
      <c r="C46" s="617"/>
      <c r="D46" s="617"/>
      <c r="E46" s="617"/>
      <c r="F46" s="618"/>
      <c r="G46" s="619">
        <v>27.2</v>
      </c>
      <c r="H46" s="620"/>
      <c r="I46" s="621">
        <v>80</v>
      </c>
      <c r="J46" s="621"/>
      <c r="K46" s="621"/>
      <c r="L46" s="621"/>
      <c r="M46" s="622">
        <f>+G46*I46</f>
        <v>2176</v>
      </c>
      <c r="N46" s="622"/>
    </row>
    <row r="47" spans="1:17" x14ac:dyDescent="0.25">
      <c r="A47" s="126" t="s">
        <v>447</v>
      </c>
      <c r="B47" s="1039" t="s">
        <v>911</v>
      </c>
      <c r="C47" s="1040"/>
      <c r="D47" s="1040"/>
      <c r="E47" s="1040"/>
      <c r="F47" s="1041"/>
      <c r="G47" s="1042">
        <v>30.1</v>
      </c>
      <c r="H47" s="1043"/>
      <c r="I47" s="1044">
        <v>5</v>
      </c>
      <c r="J47" s="1044"/>
      <c r="K47" s="1044"/>
      <c r="L47" s="1044"/>
      <c r="M47" s="622">
        <f t="shared" ref="M47" si="0">G47*I47</f>
        <v>150.5</v>
      </c>
      <c r="N47" s="1038"/>
    </row>
    <row r="48" spans="1:17" x14ac:dyDescent="0.25">
      <c r="A48" s="256"/>
      <c r="B48" s="616"/>
      <c r="C48" s="617"/>
      <c r="D48" s="617"/>
      <c r="E48" s="617"/>
      <c r="F48" s="618"/>
      <c r="G48" s="619"/>
      <c r="H48" s="620"/>
      <c r="I48" s="621"/>
      <c r="J48" s="621"/>
      <c r="K48" s="621"/>
      <c r="L48" s="621"/>
      <c r="M48" s="622">
        <f>+G48*I48</f>
        <v>0</v>
      </c>
      <c r="N48" s="622"/>
    </row>
    <row r="49" spans="1:15" x14ac:dyDescent="0.25">
      <c r="A49" s="256"/>
      <c r="B49" s="616"/>
      <c r="C49" s="617"/>
      <c r="D49" s="617"/>
      <c r="E49" s="617"/>
      <c r="F49" s="618"/>
      <c r="G49" s="619"/>
      <c r="H49" s="620"/>
      <c r="I49" s="621"/>
      <c r="J49" s="621"/>
      <c r="K49" s="621"/>
      <c r="L49" s="621"/>
      <c r="M49" s="622">
        <f>+G49*I49</f>
        <v>0</v>
      </c>
      <c r="N49" s="622"/>
    </row>
    <row r="50" spans="1:15" x14ac:dyDescent="0.25">
      <c r="A50" s="256"/>
      <c r="B50" s="616"/>
      <c r="C50" s="617"/>
      <c r="D50" s="617"/>
      <c r="E50" s="617"/>
      <c r="F50" s="618"/>
      <c r="G50" s="619"/>
      <c r="H50" s="620"/>
      <c r="I50" s="621"/>
      <c r="J50" s="621"/>
      <c r="K50" s="621"/>
      <c r="L50" s="621"/>
      <c r="M50" s="622"/>
      <c r="N50" s="622"/>
    </row>
    <row r="51" spans="1:15" hidden="1" x14ac:dyDescent="0.25">
      <c r="A51" s="256"/>
      <c r="B51" s="616"/>
      <c r="C51" s="617"/>
      <c r="D51" s="617"/>
      <c r="E51" s="617"/>
      <c r="F51" s="618"/>
      <c r="G51" s="619"/>
      <c r="H51" s="620"/>
      <c r="I51" s="621"/>
      <c r="J51" s="621"/>
      <c r="K51" s="621"/>
      <c r="L51" s="621"/>
      <c r="M51" s="622"/>
      <c r="N51" s="622"/>
    </row>
    <row r="52" spans="1:15" hidden="1" x14ac:dyDescent="0.25">
      <c r="A52" s="256"/>
      <c r="B52" s="616"/>
      <c r="C52" s="617"/>
      <c r="D52" s="617"/>
      <c r="E52" s="617"/>
      <c r="F52" s="618"/>
      <c r="G52" s="619"/>
      <c r="H52" s="620"/>
      <c r="I52" s="621"/>
      <c r="J52" s="621"/>
      <c r="K52" s="621"/>
      <c r="L52" s="621"/>
      <c r="M52" s="622"/>
      <c r="N52" s="622"/>
    </row>
    <row r="53" spans="1:15" x14ac:dyDescent="0.25">
      <c r="A53" s="261">
        <f>COUNTA(B46:F52)</f>
        <v>2</v>
      </c>
      <c r="B53" s="631" t="s">
        <v>313</v>
      </c>
      <c r="C53" s="631"/>
      <c r="D53" s="631"/>
      <c r="E53" s="631"/>
      <c r="F53" s="631"/>
      <c r="G53" s="631"/>
      <c r="H53" s="631"/>
      <c r="I53" s="631"/>
      <c r="J53" s="631"/>
      <c r="K53" s="631"/>
      <c r="L53" s="632"/>
      <c r="M53" s="1106">
        <f>SUM(M46:M52)</f>
        <v>2326.5</v>
      </c>
      <c r="N53" s="1106"/>
    </row>
    <row r="54" spans="1:15" x14ac:dyDescent="0.25">
      <c r="A54" s="262"/>
      <c r="B54" s="262"/>
      <c r="C54" s="262"/>
      <c r="D54" s="262"/>
      <c r="E54" s="262"/>
      <c r="F54" s="262"/>
      <c r="G54" s="262"/>
      <c r="H54" s="262"/>
      <c r="I54" s="262"/>
      <c r="J54" s="262"/>
      <c r="K54" s="262"/>
      <c r="L54" s="262"/>
      <c r="M54" s="262"/>
      <c r="N54" s="262"/>
    </row>
    <row r="55" spans="1:15" x14ac:dyDescent="0.25">
      <c r="A55" s="623" t="s">
        <v>314</v>
      </c>
      <c r="B55" s="624"/>
      <c r="C55" s="624"/>
      <c r="D55" s="624"/>
      <c r="E55" s="624"/>
      <c r="F55" s="624"/>
      <c r="G55" s="624"/>
      <c r="H55" s="624"/>
      <c r="I55" s="624"/>
      <c r="J55" s="624"/>
      <c r="K55" s="624"/>
      <c r="L55" s="624"/>
      <c r="M55" s="624"/>
      <c r="N55" s="625"/>
    </row>
    <row r="56" spans="1:15" x14ac:dyDescent="0.25">
      <c r="A56" s="648" t="s">
        <v>315</v>
      </c>
      <c r="B56" s="649"/>
      <c r="C56" s="649"/>
      <c r="D56" s="649"/>
      <c r="E56" s="1239" t="s">
        <v>115</v>
      </c>
      <c r="F56" s="1239"/>
      <c r="G56" s="1239"/>
      <c r="H56" s="1239"/>
      <c r="I56" s="1239"/>
      <c r="J56" s="1239"/>
      <c r="K56" s="1239"/>
      <c r="L56" s="1239"/>
      <c r="M56" s="635" t="s">
        <v>316</v>
      </c>
      <c r="N56" s="637"/>
    </row>
    <row r="57" spans="1:15" x14ac:dyDescent="0.25">
      <c r="A57" s="648"/>
      <c r="B57" s="649"/>
      <c r="C57" s="649"/>
      <c r="D57" s="649"/>
      <c r="E57" s="648"/>
      <c r="F57" s="649"/>
      <c r="G57" s="649"/>
      <c r="H57" s="649"/>
      <c r="I57" s="649"/>
      <c r="J57" s="649"/>
      <c r="K57" s="649"/>
      <c r="L57" s="650"/>
      <c r="M57" s="1242"/>
      <c r="N57" s="1241"/>
    </row>
    <row r="58" spans="1:15" ht="28.15" customHeight="1" x14ac:dyDescent="0.25">
      <c r="A58" s="626" t="s">
        <v>670</v>
      </c>
      <c r="B58" s="627"/>
      <c r="C58" s="627"/>
      <c r="D58" s="627"/>
      <c r="E58" s="1239" t="s">
        <v>641</v>
      </c>
      <c r="F58" s="1239"/>
      <c r="G58" s="1239"/>
      <c r="H58" s="1239"/>
      <c r="I58" s="1239"/>
      <c r="J58" s="1239"/>
      <c r="K58" s="1239"/>
      <c r="L58" s="1239"/>
      <c r="M58" s="1240">
        <v>149000</v>
      </c>
      <c r="N58" s="1241"/>
    </row>
    <row r="59" spans="1:15" x14ac:dyDescent="0.25">
      <c r="A59" s="635" t="s">
        <v>317</v>
      </c>
      <c r="B59" s="636"/>
      <c r="C59" s="636"/>
      <c r="D59" s="636"/>
      <c r="E59" s="636"/>
      <c r="F59" s="636"/>
      <c r="G59" s="636"/>
      <c r="H59" s="636"/>
      <c r="I59" s="636"/>
      <c r="J59" s="636"/>
      <c r="K59" s="636"/>
      <c r="L59" s="637"/>
      <c r="M59" s="1237">
        <f>SUM(M53+M58)</f>
        <v>151326.5</v>
      </c>
      <c r="N59" s="1238"/>
      <c r="O59" s="455"/>
    </row>
    <row r="61" spans="1:15" x14ac:dyDescent="0.25">
      <c r="C61" s="322"/>
      <c r="D61" s="322"/>
      <c r="E61" s="322"/>
      <c r="F61" s="322"/>
      <c r="G61" s="322"/>
    </row>
  </sheetData>
  <mergeCells count="140">
    <mergeCell ref="A59:L59"/>
    <mergeCell ref="M59:N59"/>
    <mergeCell ref="B53:L53"/>
    <mergeCell ref="M53:N53"/>
    <mergeCell ref="A55:N55"/>
    <mergeCell ref="A56:D56"/>
    <mergeCell ref="E56:L56"/>
    <mergeCell ref="M56:N56"/>
    <mergeCell ref="B51:F51"/>
    <mergeCell ref="G51:H51"/>
    <mergeCell ref="I51:J51"/>
    <mergeCell ref="K51:L51"/>
    <mergeCell ref="M51:N51"/>
    <mergeCell ref="B52:F52"/>
    <mergeCell ref="G52:H52"/>
    <mergeCell ref="I52:J52"/>
    <mergeCell ref="K52:L52"/>
    <mergeCell ref="M52:N52"/>
    <mergeCell ref="A58:D58"/>
    <mergeCell ref="E58:L58"/>
    <mergeCell ref="M58:N58"/>
    <mergeCell ref="A57:D57"/>
    <mergeCell ref="M57:N57"/>
    <mergeCell ref="E57:L57"/>
    <mergeCell ref="B49:F49"/>
    <mergeCell ref="G49:H49"/>
    <mergeCell ref="I49:J49"/>
    <mergeCell ref="K49:L49"/>
    <mergeCell ref="M49:N49"/>
    <mergeCell ref="B50:F50"/>
    <mergeCell ref="G50:H50"/>
    <mergeCell ref="I50:J50"/>
    <mergeCell ref="K50:L50"/>
    <mergeCell ref="M50:N50"/>
    <mergeCell ref="B47:F47"/>
    <mergeCell ref="G47:H47"/>
    <mergeCell ref="I47:J47"/>
    <mergeCell ref="K47:L47"/>
    <mergeCell ref="M47:N47"/>
    <mergeCell ref="B48:F48"/>
    <mergeCell ref="G48:H48"/>
    <mergeCell ref="I48:J48"/>
    <mergeCell ref="K48:L48"/>
    <mergeCell ref="M48:N48"/>
    <mergeCell ref="B45:F45"/>
    <mergeCell ref="G45:H45"/>
    <mergeCell ref="I45:J45"/>
    <mergeCell ref="K45:L45"/>
    <mergeCell ref="M45:N45"/>
    <mergeCell ref="B46:F46"/>
    <mergeCell ref="G46:H46"/>
    <mergeCell ref="I46:J46"/>
    <mergeCell ref="K46:L46"/>
    <mergeCell ref="M46:N46"/>
    <mergeCell ref="A39:B39"/>
    <mergeCell ref="A40:B40"/>
    <mergeCell ref="A41:B41"/>
    <mergeCell ref="A42:B42"/>
    <mergeCell ref="A43:B43"/>
    <mergeCell ref="A44:N44"/>
    <mergeCell ref="A35:H35"/>
    <mergeCell ref="I35:J35"/>
    <mergeCell ref="K35:L35"/>
    <mergeCell ref="M35:N35"/>
    <mergeCell ref="A37:N37"/>
    <mergeCell ref="A38:B38"/>
    <mergeCell ref="A33:H33"/>
    <mergeCell ref="I33:J33"/>
    <mergeCell ref="K33:L33"/>
    <mergeCell ref="M33:N33"/>
    <mergeCell ref="A34:H34"/>
    <mergeCell ref="I34:J34"/>
    <mergeCell ref="K34:L34"/>
    <mergeCell ref="M34:N34"/>
    <mergeCell ref="A31:H31"/>
    <mergeCell ref="I31:J31"/>
    <mergeCell ref="K31:L31"/>
    <mergeCell ref="M31:N31"/>
    <mergeCell ref="A32:H32"/>
    <mergeCell ref="I32:J32"/>
    <mergeCell ref="K32:L32"/>
    <mergeCell ref="M32:N32"/>
    <mergeCell ref="A29:H29"/>
    <mergeCell ref="I29:J29"/>
    <mergeCell ref="K29:L29"/>
    <mergeCell ref="M29:N29"/>
    <mergeCell ref="A30:H30"/>
    <mergeCell ref="I30:J30"/>
    <mergeCell ref="K30:L30"/>
    <mergeCell ref="M30:N30"/>
    <mergeCell ref="A27:H27"/>
    <mergeCell ref="I27:J27"/>
    <mergeCell ref="K27:L27"/>
    <mergeCell ref="M27:N27"/>
    <mergeCell ref="A28:H28"/>
    <mergeCell ref="I28:J28"/>
    <mergeCell ref="K28:L28"/>
    <mergeCell ref="M28:N28"/>
    <mergeCell ref="A24:N24"/>
    <mergeCell ref="A25:H25"/>
    <mergeCell ref="I25:J25"/>
    <mergeCell ref="K25:L25"/>
    <mergeCell ref="M25:N25"/>
    <mergeCell ref="A26:H26"/>
    <mergeCell ref="I26:J26"/>
    <mergeCell ref="K26:L26"/>
    <mergeCell ref="M26:N26"/>
    <mergeCell ref="B22:G22"/>
    <mergeCell ref="I22:N22"/>
    <mergeCell ref="B23:G23"/>
    <mergeCell ref="I23:N23"/>
    <mergeCell ref="A10:B17"/>
    <mergeCell ref="C10:N17"/>
    <mergeCell ref="A18:N18"/>
    <mergeCell ref="B19:G19"/>
    <mergeCell ref="I19:N19"/>
    <mergeCell ref="B20:G20"/>
    <mergeCell ref="I20:N20"/>
    <mergeCell ref="A9:B9"/>
    <mergeCell ref="C9:N9"/>
    <mergeCell ref="A6:D7"/>
    <mergeCell ref="E6:H7"/>
    <mergeCell ref="I6:N6"/>
    <mergeCell ref="I7:J7"/>
    <mergeCell ref="K7:L7"/>
    <mergeCell ref="M7:N7"/>
    <mergeCell ref="B21:G21"/>
    <mergeCell ref="I21:N21"/>
    <mergeCell ref="A1:N1"/>
    <mergeCell ref="A3:D3"/>
    <mergeCell ref="E3:H3"/>
    <mergeCell ref="I3:N3"/>
    <mergeCell ref="A4:D5"/>
    <mergeCell ref="E4:H5"/>
    <mergeCell ref="I4:N5"/>
    <mergeCell ref="A8:D8"/>
    <mergeCell ref="E8:H8"/>
    <mergeCell ref="I8:J8"/>
    <mergeCell ref="K8:L8"/>
    <mergeCell ref="M8:N8"/>
  </mergeCells>
  <conditionalFormatting sqref="C39:N42">
    <cfRule type="cellIs" dxfId="77" priority="4" stopIfTrue="1" operator="equal">
      <formula>"x"</formula>
    </cfRule>
  </conditionalFormatting>
  <conditionalFormatting sqref="J40:N40">
    <cfRule type="cellIs" dxfId="76" priority="2" stopIfTrue="1" operator="equal">
      <formula>"x"</formula>
    </cfRule>
  </conditionalFormatting>
  <conditionalFormatting sqref="M41:N41">
    <cfRule type="cellIs" dxfId="75"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9:N42" xr:uid="{00000000-0002-0000-0D00-000000000000}"/>
  </dataValidations>
  <pageMargins left="0.7" right="0.7" top="0.75" bottom="0.75" header="0.3" footer="0.3"/>
  <pageSetup paperSize="8" scale="8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T66"/>
  <sheetViews>
    <sheetView topLeftCell="A41" workbookViewId="0">
      <selection activeCell="C11" sqref="C11:N23"/>
    </sheetView>
  </sheetViews>
  <sheetFormatPr defaultRowHeight="15" x14ac:dyDescent="0.25"/>
  <cols>
    <col min="2" max="2" width="11.5703125" customWidth="1"/>
    <col min="15" max="15" width="6.28515625" customWidth="1"/>
    <col min="16" max="16" width="3.7109375" customWidth="1"/>
    <col min="17" max="17" width="4.85546875" customWidth="1"/>
    <col min="18" max="18" width="4.140625" customWidth="1"/>
  </cols>
  <sheetData>
    <row r="1" spans="1:18" ht="18.75" thickBot="1" x14ac:dyDescent="0.3">
      <c r="A1" s="520" t="s">
        <v>438</v>
      </c>
      <c r="B1" s="520"/>
      <c r="C1" s="520"/>
      <c r="D1" s="520"/>
      <c r="E1" s="520"/>
      <c r="F1" s="520"/>
      <c r="G1" s="520"/>
      <c r="H1" s="520"/>
      <c r="I1" s="520"/>
      <c r="J1" s="520"/>
      <c r="K1" s="520"/>
      <c r="L1" s="520"/>
      <c r="M1" s="520"/>
      <c r="N1" s="520"/>
      <c r="O1" s="50"/>
      <c r="P1" s="50"/>
      <c r="Q1" s="50"/>
      <c r="R1" s="50"/>
    </row>
    <row r="2" spans="1:18" x14ac:dyDescent="0.25">
      <c r="A2" s="51"/>
      <c r="B2" s="51"/>
      <c r="C2" s="51"/>
      <c r="D2" s="51"/>
      <c r="E2" s="51"/>
      <c r="F2" s="51"/>
      <c r="G2" s="51"/>
      <c r="H2" s="51"/>
      <c r="I2" s="51"/>
      <c r="J2" s="51"/>
      <c r="K2" s="51"/>
      <c r="L2" s="51"/>
      <c r="M2" s="51"/>
      <c r="N2" s="51"/>
      <c r="O2" s="52"/>
      <c r="P2" s="52"/>
      <c r="Q2" s="52"/>
      <c r="R2" s="52"/>
    </row>
    <row r="3" spans="1:18" ht="43.5" customHeight="1" x14ac:dyDescent="0.25">
      <c r="A3" s="521" t="s">
        <v>385</v>
      </c>
      <c r="B3" s="522"/>
      <c r="C3" s="522"/>
      <c r="D3" s="523"/>
      <c r="E3" s="524" t="s">
        <v>424</v>
      </c>
      <c r="F3" s="525"/>
      <c r="G3" s="525"/>
      <c r="H3" s="526"/>
      <c r="I3" s="1091" t="s">
        <v>425</v>
      </c>
      <c r="J3" s="1092"/>
      <c r="K3" s="1092"/>
      <c r="L3" s="1092"/>
      <c r="M3" s="1092"/>
      <c r="N3" s="1094"/>
      <c r="O3" s="52"/>
      <c r="P3" s="52"/>
      <c r="Q3" s="52"/>
      <c r="R3" s="52"/>
    </row>
    <row r="4" spans="1:18" x14ac:dyDescent="0.25">
      <c r="A4" s="529" t="s">
        <v>391</v>
      </c>
      <c r="B4" s="530"/>
      <c r="C4" s="530"/>
      <c r="D4" s="531"/>
      <c r="E4" s="535" t="s">
        <v>426</v>
      </c>
      <c r="F4" s="536"/>
      <c r="G4" s="536"/>
      <c r="H4" s="536"/>
      <c r="I4" s="537" t="s">
        <v>427</v>
      </c>
      <c r="J4" s="538"/>
      <c r="K4" s="538"/>
      <c r="L4" s="539"/>
      <c r="M4" s="539"/>
      <c r="N4" s="540"/>
      <c r="O4" s="52"/>
      <c r="P4" s="52"/>
      <c r="Q4" s="52"/>
      <c r="R4" s="52"/>
    </row>
    <row r="5" spans="1:18" ht="42" customHeight="1" x14ac:dyDescent="0.25">
      <c r="A5" s="532"/>
      <c r="B5" s="533"/>
      <c r="C5" s="533"/>
      <c r="D5" s="534"/>
      <c r="E5" s="536"/>
      <c r="F5" s="536"/>
      <c r="G5" s="536"/>
      <c r="H5" s="536"/>
      <c r="I5" s="541"/>
      <c r="J5" s="542"/>
      <c r="K5" s="542"/>
      <c r="L5" s="542"/>
      <c r="M5" s="542"/>
      <c r="N5" s="543"/>
      <c r="O5" s="52"/>
      <c r="P5" s="52"/>
      <c r="Q5" s="52"/>
      <c r="R5" s="52"/>
    </row>
    <row r="6" spans="1:18" x14ac:dyDescent="0.25">
      <c r="A6" s="557" t="s">
        <v>279</v>
      </c>
      <c r="B6" s="558"/>
      <c r="C6" s="558"/>
      <c r="D6" s="559"/>
      <c r="E6" s="563" t="s">
        <v>428</v>
      </c>
      <c r="F6" s="563"/>
      <c r="G6" s="563"/>
      <c r="H6" s="564"/>
      <c r="I6" s="567" t="s">
        <v>280</v>
      </c>
      <c r="J6" s="567"/>
      <c r="K6" s="567"/>
      <c r="L6" s="567"/>
      <c r="M6" s="567"/>
      <c r="N6" s="567"/>
      <c r="O6" s="52"/>
      <c r="P6" s="52"/>
      <c r="Q6" s="52"/>
      <c r="R6" s="52"/>
    </row>
    <row r="7" spans="1:18" x14ac:dyDescent="0.25">
      <c r="A7" s="560"/>
      <c r="B7" s="561"/>
      <c r="C7" s="561"/>
      <c r="D7" s="562"/>
      <c r="E7" s="565"/>
      <c r="F7" s="565"/>
      <c r="G7" s="565"/>
      <c r="H7" s="566"/>
      <c r="I7" s="568">
        <v>2026</v>
      </c>
      <c r="J7" s="569"/>
      <c r="K7" s="567">
        <v>2027</v>
      </c>
      <c r="L7" s="567"/>
      <c r="M7" s="567">
        <v>2028</v>
      </c>
      <c r="N7" s="567"/>
      <c r="O7" s="52"/>
      <c r="P7" s="52"/>
      <c r="Q7" s="52"/>
      <c r="R7" s="52"/>
    </row>
    <row r="8" spans="1:18" x14ac:dyDescent="0.25">
      <c r="A8" s="544" t="s">
        <v>281</v>
      </c>
      <c r="B8" s="545"/>
      <c r="C8" s="545"/>
      <c r="D8" s="546"/>
      <c r="E8" s="547" t="s">
        <v>371</v>
      </c>
      <c r="F8" s="547"/>
      <c r="G8" s="547"/>
      <c r="H8" s="548"/>
      <c r="I8" s="549" t="s">
        <v>338</v>
      </c>
      <c r="J8" s="550"/>
      <c r="K8" s="551" t="s">
        <v>338</v>
      </c>
      <c r="L8" s="551"/>
      <c r="M8" s="551" t="s">
        <v>338</v>
      </c>
      <c r="N8" s="551"/>
      <c r="O8" s="52"/>
      <c r="P8" s="52"/>
      <c r="Q8" s="52"/>
      <c r="R8" s="52"/>
    </row>
    <row r="9" spans="1:18" ht="46.5" customHeight="1" x14ac:dyDescent="0.25">
      <c r="A9" s="552" t="s">
        <v>283</v>
      </c>
      <c r="B9" s="553"/>
      <c r="C9" s="1243" t="s">
        <v>964</v>
      </c>
      <c r="D9" s="1096"/>
      <c r="E9" s="1096"/>
      <c r="F9" s="1096"/>
      <c r="G9" s="1096"/>
      <c r="H9" s="1096"/>
      <c r="I9" s="1096"/>
      <c r="J9" s="1096"/>
      <c r="K9" s="1096"/>
      <c r="L9" s="1096"/>
      <c r="M9" s="1096"/>
      <c r="N9" s="1097"/>
      <c r="O9" s="275"/>
      <c r="P9" s="50"/>
      <c r="Q9" s="50"/>
      <c r="R9" s="50"/>
    </row>
    <row r="10" spans="1:18" x14ac:dyDescent="0.25">
      <c r="A10" s="552"/>
      <c r="B10" s="553"/>
      <c r="C10" s="573"/>
      <c r="D10" s="574"/>
      <c r="E10" s="574"/>
      <c r="F10" s="574"/>
      <c r="G10" s="574"/>
      <c r="H10" s="574"/>
      <c r="I10" s="574"/>
      <c r="J10" s="574"/>
      <c r="K10" s="574"/>
      <c r="L10" s="574"/>
      <c r="M10" s="574"/>
      <c r="N10" s="575"/>
      <c r="O10" s="50"/>
      <c r="P10" s="50"/>
      <c r="Q10" s="50"/>
      <c r="R10" s="50"/>
    </row>
    <row r="11" spans="1:18" x14ac:dyDescent="0.25">
      <c r="A11" s="576" t="s">
        <v>284</v>
      </c>
      <c r="B11" s="577"/>
      <c r="C11" s="1001" t="s">
        <v>965</v>
      </c>
      <c r="D11" s="1083"/>
      <c r="E11" s="1083"/>
      <c r="F11" s="1083"/>
      <c r="G11" s="1083"/>
      <c r="H11" s="1083"/>
      <c r="I11" s="1083"/>
      <c r="J11" s="1083"/>
      <c r="K11" s="1083"/>
      <c r="L11" s="1083"/>
      <c r="M11" s="1083"/>
      <c r="N11" s="1084"/>
      <c r="O11" s="50"/>
      <c r="P11" s="50"/>
      <c r="Q11" s="50"/>
      <c r="R11" s="50"/>
    </row>
    <row r="12" spans="1:18" x14ac:dyDescent="0.25">
      <c r="A12" s="578"/>
      <c r="B12" s="579"/>
      <c r="C12" s="1085"/>
      <c r="D12" s="1086"/>
      <c r="E12" s="1086"/>
      <c r="F12" s="1086"/>
      <c r="G12" s="1086"/>
      <c r="H12" s="1086"/>
      <c r="I12" s="1086"/>
      <c r="J12" s="1086"/>
      <c r="K12" s="1086"/>
      <c r="L12" s="1086"/>
      <c r="M12" s="1086"/>
      <c r="N12" s="1087"/>
      <c r="O12" s="50"/>
      <c r="P12" s="50"/>
      <c r="Q12" s="50"/>
      <c r="R12" s="50"/>
    </row>
    <row r="13" spans="1:18" x14ac:dyDescent="0.25">
      <c r="A13" s="578"/>
      <c r="B13" s="579"/>
      <c r="C13" s="1085"/>
      <c r="D13" s="1086"/>
      <c r="E13" s="1086"/>
      <c r="F13" s="1086"/>
      <c r="G13" s="1086"/>
      <c r="H13" s="1086"/>
      <c r="I13" s="1086"/>
      <c r="J13" s="1086"/>
      <c r="K13" s="1086"/>
      <c r="L13" s="1086"/>
      <c r="M13" s="1086"/>
      <c r="N13" s="1087"/>
      <c r="O13" s="50"/>
      <c r="P13" s="50"/>
      <c r="Q13" s="50"/>
      <c r="R13" s="50"/>
    </row>
    <row r="14" spans="1:18" x14ac:dyDescent="0.25">
      <c r="A14" s="578"/>
      <c r="B14" s="579"/>
      <c r="C14" s="1085"/>
      <c r="D14" s="1086"/>
      <c r="E14" s="1086"/>
      <c r="F14" s="1086"/>
      <c r="G14" s="1086"/>
      <c r="H14" s="1086"/>
      <c r="I14" s="1086"/>
      <c r="J14" s="1086"/>
      <c r="K14" s="1086"/>
      <c r="L14" s="1086"/>
      <c r="M14" s="1086"/>
      <c r="N14" s="1087"/>
      <c r="O14" s="50"/>
      <c r="P14" s="50"/>
      <c r="Q14" s="50"/>
      <c r="R14" s="50"/>
    </row>
    <row r="15" spans="1:18" x14ac:dyDescent="0.25">
      <c r="A15" s="578"/>
      <c r="B15" s="579"/>
      <c r="C15" s="1085"/>
      <c r="D15" s="1086"/>
      <c r="E15" s="1086"/>
      <c r="F15" s="1086"/>
      <c r="G15" s="1086"/>
      <c r="H15" s="1086"/>
      <c r="I15" s="1086"/>
      <c r="J15" s="1086"/>
      <c r="K15" s="1086"/>
      <c r="L15" s="1086"/>
      <c r="M15" s="1086"/>
      <c r="N15" s="1087"/>
      <c r="O15" s="50"/>
      <c r="P15" s="50"/>
      <c r="Q15" s="50"/>
      <c r="R15" s="50"/>
    </row>
    <row r="16" spans="1:18" x14ac:dyDescent="0.25">
      <c r="A16" s="578"/>
      <c r="B16" s="579"/>
      <c r="C16" s="1085"/>
      <c r="D16" s="1086"/>
      <c r="E16" s="1086"/>
      <c r="F16" s="1086"/>
      <c r="G16" s="1086"/>
      <c r="H16" s="1086"/>
      <c r="I16" s="1086"/>
      <c r="J16" s="1086"/>
      <c r="K16" s="1086"/>
      <c r="L16" s="1086"/>
      <c r="M16" s="1086"/>
      <c r="N16" s="1087"/>
      <c r="O16" s="50"/>
      <c r="P16" s="50"/>
      <c r="Q16" s="50"/>
      <c r="R16" s="50"/>
    </row>
    <row r="17" spans="1:18" x14ac:dyDescent="0.25">
      <c r="A17" s="578"/>
      <c r="B17" s="579"/>
      <c r="C17" s="1085"/>
      <c r="D17" s="1086"/>
      <c r="E17" s="1086"/>
      <c r="F17" s="1086"/>
      <c r="G17" s="1086"/>
      <c r="H17" s="1086"/>
      <c r="I17" s="1086"/>
      <c r="J17" s="1086"/>
      <c r="K17" s="1086"/>
      <c r="L17" s="1086"/>
      <c r="M17" s="1086"/>
      <c r="N17" s="1087"/>
      <c r="O17" s="50"/>
      <c r="P17" s="50"/>
      <c r="Q17" s="50"/>
      <c r="R17" s="50"/>
    </row>
    <row r="18" spans="1:18" x14ac:dyDescent="0.25">
      <c r="A18" s="578"/>
      <c r="B18" s="579"/>
      <c r="C18" s="1085"/>
      <c r="D18" s="1086"/>
      <c r="E18" s="1086"/>
      <c r="F18" s="1086"/>
      <c r="G18" s="1086"/>
      <c r="H18" s="1086"/>
      <c r="I18" s="1086"/>
      <c r="J18" s="1086"/>
      <c r="K18" s="1086"/>
      <c r="L18" s="1086"/>
      <c r="M18" s="1086"/>
      <c r="N18" s="1087"/>
      <c r="O18" s="50"/>
      <c r="P18" s="50"/>
      <c r="Q18" s="50"/>
      <c r="R18" s="50"/>
    </row>
    <row r="19" spans="1:18" hidden="1" x14ac:dyDescent="0.25">
      <c r="A19" s="578"/>
      <c r="B19" s="579"/>
      <c r="C19" s="1085"/>
      <c r="D19" s="1086"/>
      <c r="E19" s="1086"/>
      <c r="F19" s="1086"/>
      <c r="G19" s="1086"/>
      <c r="H19" s="1086"/>
      <c r="I19" s="1086"/>
      <c r="J19" s="1086"/>
      <c r="K19" s="1086"/>
      <c r="L19" s="1086"/>
      <c r="M19" s="1086"/>
      <c r="N19" s="1087"/>
      <c r="O19" s="50"/>
      <c r="P19" s="50"/>
      <c r="Q19" s="50"/>
      <c r="R19" s="50"/>
    </row>
    <row r="20" spans="1:18" ht="12.75" hidden="1" customHeight="1" x14ac:dyDescent="0.25">
      <c r="A20" s="578"/>
      <c r="B20" s="579"/>
      <c r="C20" s="1085"/>
      <c r="D20" s="1086"/>
      <c r="E20" s="1086"/>
      <c r="F20" s="1086"/>
      <c r="G20" s="1086"/>
      <c r="H20" s="1086"/>
      <c r="I20" s="1086"/>
      <c r="J20" s="1086"/>
      <c r="K20" s="1086"/>
      <c r="L20" s="1086"/>
      <c r="M20" s="1086"/>
      <c r="N20" s="1087"/>
      <c r="O20" s="50"/>
      <c r="P20" s="50"/>
      <c r="Q20" s="50"/>
      <c r="R20" s="50"/>
    </row>
    <row r="21" spans="1:18" hidden="1" x14ac:dyDescent="0.25">
      <c r="A21" s="578"/>
      <c r="B21" s="579"/>
      <c r="C21" s="1085"/>
      <c r="D21" s="1086"/>
      <c r="E21" s="1086"/>
      <c r="F21" s="1086"/>
      <c r="G21" s="1086"/>
      <c r="H21" s="1086"/>
      <c r="I21" s="1086"/>
      <c r="J21" s="1086"/>
      <c r="K21" s="1086"/>
      <c r="L21" s="1086"/>
      <c r="M21" s="1086"/>
      <c r="N21" s="1087"/>
      <c r="O21" s="50"/>
      <c r="P21" s="50"/>
      <c r="Q21" s="50"/>
      <c r="R21" s="50"/>
    </row>
    <row r="22" spans="1:18" hidden="1" x14ac:dyDescent="0.25">
      <c r="A22" s="578"/>
      <c r="B22" s="579"/>
      <c r="C22" s="1085"/>
      <c r="D22" s="1086"/>
      <c r="E22" s="1086"/>
      <c r="F22" s="1086"/>
      <c r="G22" s="1086"/>
      <c r="H22" s="1086"/>
      <c r="I22" s="1086"/>
      <c r="J22" s="1086"/>
      <c r="K22" s="1086"/>
      <c r="L22" s="1086"/>
      <c r="M22" s="1086"/>
      <c r="N22" s="1087"/>
      <c r="O22" s="50"/>
      <c r="P22" s="50"/>
      <c r="Q22" s="50"/>
      <c r="R22" s="50"/>
    </row>
    <row r="23" spans="1:18" hidden="1" x14ac:dyDescent="0.25">
      <c r="A23" s="580"/>
      <c r="B23" s="581"/>
      <c r="C23" s="1088"/>
      <c r="D23" s="1089"/>
      <c r="E23" s="1089"/>
      <c r="F23" s="1089"/>
      <c r="G23" s="1089"/>
      <c r="H23" s="1089"/>
      <c r="I23" s="1089"/>
      <c r="J23" s="1089"/>
      <c r="K23" s="1089"/>
      <c r="L23" s="1089"/>
      <c r="M23" s="1089"/>
      <c r="N23" s="1090"/>
      <c r="O23" s="50"/>
      <c r="P23" s="50"/>
      <c r="Q23" s="50"/>
      <c r="R23" s="50"/>
    </row>
    <row r="24" spans="1:18" x14ac:dyDescent="0.25">
      <c r="A24" s="591" t="s">
        <v>0</v>
      </c>
      <c r="B24" s="592"/>
      <c r="C24" s="592"/>
      <c r="D24" s="592"/>
      <c r="E24" s="592"/>
      <c r="F24" s="592"/>
      <c r="G24" s="592"/>
      <c r="H24" s="592"/>
      <c r="I24" s="592"/>
      <c r="J24" s="592"/>
      <c r="K24" s="592"/>
      <c r="L24" s="592"/>
      <c r="M24" s="592"/>
      <c r="N24" s="593"/>
      <c r="O24" s="50"/>
      <c r="P24" s="50"/>
      <c r="Q24" s="50"/>
      <c r="R24" s="267"/>
    </row>
    <row r="25" spans="1:18" ht="54.95" customHeight="1" x14ac:dyDescent="0.25">
      <c r="A25" s="54">
        <v>1</v>
      </c>
      <c r="B25" s="570" t="s">
        <v>429</v>
      </c>
      <c r="C25" s="571"/>
      <c r="D25" s="571"/>
      <c r="E25" s="571"/>
      <c r="F25" s="571"/>
      <c r="G25" s="572"/>
      <c r="H25" s="54"/>
      <c r="I25" s="570" t="s">
        <v>897</v>
      </c>
      <c r="J25" s="571"/>
      <c r="K25" s="571"/>
      <c r="L25" s="571"/>
      <c r="M25" s="571"/>
      <c r="N25" s="572"/>
      <c r="O25" s="50"/>
      <c r="P25" s="50"/>
      <c r="Q25" s="50"/>
      <c r="R25" s="267"/>
    </row>
    <row r="26" spans="1:18" x14ac:dyDescent="0.25">
      <c r="A26" s="54">
        <v>2</v>
      </c>
      <c r="B26" s="570" t="s">
        <v>430</v>
      </c>
      <c r="C26" s="571"/>
      <c r="D26" s="571"/>
      <c r="E26" s="571"/>
      <c r="F26" s="571"/>
      <c r="G26" s="572"/>
      <c r="H26" s="54"/>
      <c r="I26" s="570"/>
      <c r="J26" s="571"/>
      <c r="K26" s="571"/>
      <c r="L26" s="571"/>
      <c r="M26" s="571"/>
      <c r="N26" s="572"/>
      <c r="O26" s="50"/>
      <c r="P26" s="50"/>
      <c r="Q26" s="50"/>
      <c r="R26" s="267"/>
    </row>
    <row r="27" spans="1:18" x14ac:dyDescent="0.25">
      <c r="A27" s="600" t="s">
        <v>286</v>
      </c>
      <c r="B27" s="601"/>
      <c r="C27" s="601"/>
      <c r="D27" s="601"/>
      <c r="E27" s="601"/>
      <c r="F27" s="601"/>
      <c r="G27" s="601"/>
      <c r="H27" s="601"/>
      <c r="I27" s="601"/>
      <c r="J27" s="601"/>
      <c r="K27" s="601"/>
      <c r="L27" s="601"/>
      <c r="M27" s="601"/>
      <c r="N27" s="602"/>
      <c r="O27" s="55"/>
      <c r="P27" s="55"/>
      <c r="Q27" s="55"/>
      <c r="R27" s="56"/>
    </row>
    <row r="28" spans="1:18" x14ac:dyDescent="0.25">
      <c r="A28" s="603" t="s">
        <v>287</v>
      </c>
      <c r="B28" s="604"/>
      <c r="C28" s="604"/>
      <c r="D28" s="604"/>
      <c r="E28" s="604"/>
      <c r="F28" s="604"/>
      <c r="G28" s="604"/>
      <c r="H28" s="605"/>
      <c r="I28" s="591" t="s">
        <v>909</v>
      </c>
      <c r="J28" s="593"/>
      <c r="K28" s="606" t="s">
        <v>910</v>
      </c>
      <c r="L28" s="606"/>
      <c r="M28" s="594" t="s">
        <v>288</v>
      </c>
      <c r="N28" s="594"/>
      <c r="O28" s="594">
        <v>2027</v>
      </c>
      <c r="P28" s="594"/>
      <c r="Q28" s="594">
        <v>2028</v>
      </c>
      <c r="R28" s="594"/>
    </row>
    <row r="29" spans="1:18" x14ac:dyDescent="0.25">
      <c r="A29" s="595" t="s">
        <v>431</v>
      </c>
      <c r="B29" s="596"/>
      <c r="C29" s="596"/>
      <c r="D29" s="596"/>
      <c r="E29" s="596"/>
      <c r="F29" s="596"/>
      <c r="G29" s="596"/>
      <c r="H29" s="597"/>
      <c r="I29" s="598">
        <v>4</v>
      </c>
      <c r="J29" s="598"/>
      <c r="K29" s="598"/>
      <c r="L29" s="598"/>
      <c r="M29" s="598"/>
      <c r="N29" s="598"/>
      <c r="O29" s="598"/>
      <c r="P29" s="598"/>
      <c r="Q29" s="598"/>
      <c r="R29" s="598"/>
    </row>
    <row r="30" spans="1:18" x14ac:dyDescent="0.25">
      <c r="A30" s="595" t="s">
        <v>531</v>
      </c>
      <c r="B30" s="596"/>
      <c r="C30" s="596"/>
      <c r="D30" s="596"/>
      <c r="E30" s="596"/>
      <c r="F30" s="596"/>
      <c r="G30" s="596"/>
      <c r="H30" s="597"/>
      <c r="I30" s="598">
        <v>6</v>
      </c>
      <c r="J30" s="598"/>
      <c r="K30" s="1113"/>
      <c r="L30" s="1113"/>
      <c r="M30" s="1113"/>
      <c r="N30" s="1113"/>
      <c r="O30" s="598"/>
      <c r="P30" s="598"/>
      <c r="Q30" s="598"/>
      <c r="R30" s="598"/>
    </row>
    <row r="31" spans="1:18" ht="15" customHeight="1" x14ac:dyDescent="0.25">
      <c r="A31" s="603" t="s">
        <v>289</v>
      </c>
      <c r="B31" s="604"/>
      <c r="C31" s="604"/>
      <c r="D31" s="604"/>
      <c r="E31" s="604"/>
      <c r="F31" s="604"/>
      <c r="G31" s="604"/>
      <c r="H31" s="605"/>
      <c r="I31" s="591" t="s">
        <v>909</v>
      </c>
      <c r="J31" s="593"/>
      <c r="K31" s="606" t="s">
        <v>910</v>
      </c>
      <c r="L31" s="606"/>
      <c r="M31" s="594" t="s">
        <v>288</v>
      </c>
      <c r="N31" s="594"/>
      <c r="O31" s="594">
        <v>2027</v>
      </c>
      <c r="P31" s="594"/>
      <c r="Q31" s="594">
        <v>2028</v>
      </c>
      <c r="R31" s="594"/>
    </row>
    <row r="32" spans="1:18" x14ac:dyDescent="0.25">
      <c r="A32" s="595" t="s">
        <v>432</v>
      </c>
      <c r="B32" s="596"/>
      <c r="C32" s="596"/>
      <c r="D32" s="596"/>
      <c r="E32" s="596"/>
      <c r="F32" s="596"/>
      <c r="G32" s="596"/>
      <c r="H32" s="597"/>
      <c r="I32" s="1014">
        <v>1</v>
      </c>
      <c r="J32" s="598"/>
      <c r="K32" s="607"/>
      <c r="L32" s="598"/>
      <c r="M32" s="598"/>
      <c r="N32" s="598"/>
      <c r="O32" s="607"/>
      <c r="P32" s="598"/>
      <c r="Q32" s="607"/>
      <c r="R32" s="598"/>
    </row>
    <row r="33" spans="1:18" x14ac:dyDescent="0.25">
      <c r="A33" s="595"/>
      <c r="B33" s="596"/>
      <c r="C33" s="596"/>
      <c r="D33" s="596"/>
      <c r="E33" s="596"/>
      <c r="F33" s="596"/>
      <c r="G33" s="596"/>
      <c r="H33" s="597"/>
      <c r="I33" s="1014"/>
      <c r="J33" s="598"/>
      <c r="K33" s="607"/>
      <c r="L33" s="598"/>
      <c r="M33" s="598"/>
      <c r="N33" s="598"/>
      <c r="O33" s="607"/>
      <c r="P33" s="598"/>
      <c r="Q33" s="607"/>
      <c r="R33" s="598"/>
    </row>
    <row r="34" spans="1:18" ht="15" customHeight="1" x14ac:dyDescent="0.25">
      <c r="A34" s="603" t="s">
        <v>290</v>
      </c>
      <c r="B34" s="604"/>
      <c r="C34" s="604"/>
      <c r="D34" s="604"/>
      <c r="E34" s="604"/>
      <c r="F34" s="604"/>
      <c r="G34" s="604"/>
      <c r="H34" s="605"/>
      <c r="I34" s="591" t="s">
        <v>909</v>
      </c>
      <c r="J34" s="593"/>
      <c r="K34" s="606" t="s">
        <v>910</v>
      </c>
      <c r="L34" s="606"/>
      <c r="M34" s="594" t="s">
        <v>288</v>
      </c>
      <c r="N34" s="594"/>
      <c r="O34" s="594">
        <v>2027</v>
      </c>
      <c r="P34" s="594"/>
      <c r="Q34" s="594">
        <v>2028</v>
      </c>
      <c r="R34" s="594"/>
    </row>
    <row r="35" spans="1:18" x14ac:dyDescent="0.25">
      <c r="A35" s="595"/>
      <c r="B35" s="596"/>
      <c r="C35" s="596"/>
      <c r="D35" s="596"/>
      <c r="E35" s="596"/>
      <c r="F35" s="596"/>
      <c r="G35" s="596"/>
      <c r="H35" s="597"/>
      <c r="I35" s="608"/>
      <c r="J35" s="608"/>
      <c r="K35" s="598"/>
      <c r="L35" s="598"/>
      <c r="M35" s="598"/>
      <c r="N35" s="598"/>
      <c r="O35" s="608"/>
      <c r="P35" s="608"/>
      <c r="Q35" s="608"/>
      <c r="R35" s="608"/>
    </row>
    <row r="36" spans="1:18" ht="15" customHeight="1" x14ac:dyDescent="0.25">
      <c r="A36" s="603" t="s">
        <v>291</v>
      </c>
      <c r="B36" s="604"/>
      <c r="C36" s="604"/>
      <c r="D36" s="604"/>
      <c r="E36" s="604"/>
      <c r="F36" s="604"/>
      <c r="G36" s="604"/>
      <c r="H36" s="605"/>
      <c r="I36" s="591" t="s">
        <v>909</v>
      </c>
      <c r="J36" s="593"/>
      <c r="K36" s="606" t="s">
        <v>910</v>
      </c>
      <c r="L36" s="606"/>
      <c r="M36" s="594" t="s">
        <v>288</v>
      </c>
      <c r="N36" s="594"/>
      <c r="O36" s="594">
        <v>2027</v>
      </c>
      <c r="P36" s="594"/>
      <c r="Q36" s="594">
        <v>2028</v>
      </c>
      <c r="R36" s="594"/>
    </row>
    <row r="37" spans="1:18" x14ac:dyDescent="0.25">
      <c r="A37" s="609"/>
      <c r="B37" s="610"/>
      <c r="C37" s="610"/>
      <c r="D37" s="610"/>
      <c r="E37" s="610"/>
      <c r="F37" s="610"/>
      <c r="G37" s="610"/>
      <c r="H37" s="611"/>
      <c r="I37" s="598"/>
      <c r="J37" s="598"/>
      <c r="K37" s="598"/>
      <c r="L37" s="598"/>
      <c r="M37" s="598"/>
      <c r="N37" s="598"/>
      <c r="O37" s="598"/>
      <c r="P37" s="598"/>
      <c r="Q37" s="598"/>
      <c r="R37" s="598"/>
    </row>
    <row r="38" spans="1:18" hidden="1" x14ac:dyDescent="0.25">
      <c r="A38" s="50"/>
      <c r="B38" s="50"/>
      <c r="C38" s="50"/>
      <c r="D38" s="50"/>
      <c r="E38" s="50"/>
      <c r="F38" s="50"/>
      <c r="G38" s="50"/>
      <c r="H38" s="50"/>
      <c r="I38" s="50"/>
      <c r="J38" s="50"/>
      <c r="K38" s="50"/>
      <c r="L38" s="50"/>
      <c r="M38" s="50"/>
      <c r="N38" s="50"/>
      <c r="O38" s="50"/>
      <c r="P38" s="50"/>
      <c r="Q38" s="50"/>
      <c r="R38" s="50"/>
    </row>
    <row r="39" spans="1:18" x14ac:dyDescent="0.25">
      <c r="A39" s="600" t="s">
        <v>292</v>
      </c>
      <c r="B39" s="601"/>
      <c r="C39" s="601"/>
      <c r="D39" s="601"/>
      <c r="E39" s="601"/>
      <c r="F39" s="601"/>
      <c r="G39" s="601"/>
      <c r="H39" s="601"/>
      <c r="I39" s="601"/>
      <c r="J39" s="601"/>
      <c r="K39" s="601"/>
      <c r="L39" s="601"/>
      <c r="M39" s="601"/>
      <c r="N39" s="602"/>
      <c r="O39" s="50"/>
      <c r="P39" s="50"/>
      <c r="Q39" s="50"/>
      <c r="R39" s="50"/>
    </row>
    <row r="40" spans="1:18" ht="42.75" x14ac:dyDescent="0.25">
      <c r="A40" s="594" t="s">
        <v>293</v>
      </c>
      <c r="B40" s="594"/>
      <c r="C40" s="57" t="s">
        <v>294</v>
      </c>
      <c r="D40" s="57" t="s">
        <v>295</v>
      </c>
      <c r="E40" s="57" t="s">
        <v>296</v>
      </c>
      <c r="F40" s="57" t="s">
        <v>297</v>
      </c>
      <c r="G40" s="57" t="s">
        <v>298</v>
      </c>
      <c r="H40" s="57" t="s">
        <v>299</v>
      </c>
      <c r="I40" s="57" t="s">
        <v>300</v>
      </c>
      <c r="J40" s="57" t="s">
        <v>301</v>
      </c>
      <c r="K40" s="57" t="s">
        <v>302</v>
      </c>
      <c r="L40" s="57" t="s">
        <v>303</v>
      </c>
      <c r="M40" s="57" t="s">
        <v>304</v>
      </c>
      <c r="N40" s="57" t="s">
        <v>305</v>
      </c>
      <c r="O40" s="50"/>
      <c r="P40" s="50"/>
      <c r="Q40" s="50"/>
      <c r="R40" s="50"/>
    </row>
    <row r="41" spans="1:18" x14ac:dyDescent="0.25">
      <c r="A41" s="612">
        <f>IF(A25&gt;0,A25,"")</f>
        <v>1</v>
      </c>
      <c r="B41" s="613"/>
      <c r="C41" s="58" t="s">
        <v>338</v>
      </c>
      <c r="D41" s="58" t="s">
        <v>338</v>
      </c>
      <c r="E41" s="58" t="s">
        <v>338</v>
      </c>
      <c r="F41" s="58" t="s">
        <v>338</v>
      </c>
      <c r="G41" s="58" t="s">
        <v>338</v>
      </c>
      <c r="H41" s="58" t="s">
        <v>338</v>
      </c>
      <c r="I41" s="58" t="s">
        <v>338</v>
      </c>
      <c r="J41" s="268"/>
      <c r="K41" s="254"/>
      <c r="L41" s="58" t="s">
        <v>338</v>
      </c>
      <c r="M41" s="58" t="s">
        <v>338</v>
      </c>
      <c r="N41" s="58" t="s">
        <v>338</v>
      </c>
      <c r="O41" s="50"/>
      <c r="P41" s="50"/>
      <c r="Q41" s="50"/>
      <c r="R41" s="50"/>
    </row>
    <row r="42" spans="1:18" x14ac:dyDescent="0.25">
      <c r="A42" s="612">
        <f>IF(A26&gt;0,A26,"")</f>
        <v>2</v>
      </c>
      <c r="B42" s="613"/>
      <c r="C42" s="58" t="s">
        <v>338</v>
      </c>
      <c r="D42" s="58" t="s">
        <v>338</v>
      </c>
      <c r="E42" s="58" t="s">
        <v>338</v>
      </c>
      <c r="F42" s="58" t="s">
        <v>338</v>
      </c>
      <c r="G42" s="58" t="s">
        <v>338</v>
      </c>
      <c r="H42" s="58" t="s">
        <v>338</v>
      </c>
      <c r="I42" s="58" t="s">
        <v>338</v>
      </c>
      <c r="J42" s="254"/>
      <c r="K42" s="254"/>
      <c r="L42" s="58" t="s">
        <v>338</v>
      </c>
      <c r="M42" s="58" t="s">
        <v>338</v>
      </c>
      <c r="N42" s="58" t="s">
        <v>338</v>
      </c>
      <c r="O42" s="50"/>
      <c r="P42" s="50"/>
      <c r="Q42" s="50"/>
      <c r="R42" s="50"/>
    </row>
    <row r="43" spans="1:18" x14ac:dyDescent="0.25">
      <c r="A43" s="623" t="s">
        <v>306</v>
      </c>
      <c r="B43" s="624"/>
      <c r="C43" s="624"/>
      <c r="D43" s="624"/>
      <c r="E43" s="624"/>
      <c r="F43" s="624"/>
      <c r="G43" s="624"/>
      <c r="H43" s="624"/>
      <c r="I43" s="624"/>
      <c r="J43" s="624"/>
      <c r="K43" s="624"/>
      <c r="L43" s="624"/>
      <c r="M43" s="624"/>
      <c r="N43" s="625"/>
      <c r="O43" s="50"/>
      <c r="P43" s="50"/>
      <c r="Q43" s="50"/>
      <c r="R43" s="50"/>
    </row>
    <row r="44" spans="1:18" ht="29.25" customHeight="1" x14ac:dyDescent="0.25">
      <c r="A44" s="255" t="s">
        <v>307</v>
      </c>
      <c r="B44" s="626" t="s">
        <v>308</v>
      </c>
      <c r="C44" s="627"/>
      <c r="D44" s="627"/>
      <c r="E44" s="627"/>
      <c r="F44" s="628"/>
      <c r="G44" s="629" t="s">
        <v>309</v>
      </c>
      <c r="H44" s="629"/>
      <c r="I44" s="629" t="s">
        <v>310</v>
      </c>
      <c r="J44" s="629"/>
      <c r="K44" s="629" t="s">
        <v>433</v>
      </c>
      <c r="L44" s="629"/>
      <c r="M44" s="567" t="s">
        <v>312</v>
      </c>
      <c r="N44" s="567"/>
      <c r="O44" s="50"/>
      <c r="P44" s="50"/>
      <c r="Q44" s="50"/>
      <c r="R44" s="50"/>
    </row>
    <row r="45" spans="1:18" x14ac:dyDescent="0.25">
      <c r="A45" s="256" t="s">
        <v>450</v>
      </c>
      <c r="B45" s="616" t="s">
        <v>671</v>
      </c>
      <c r="C45" s="617"/>
      <c r="D45" s="617"/>
      <c r="E45" s="617"/>
      <c r="F45" s="618"/>
      <c r="G45" s="619">
        <v>27.2</v>
      </c>
      <c r="H45" s="620"/>
      <c r="I45" s="621">
        <v>30</v>
      </c>
      <c r="J45" s="621"/>
      <c r="K45" s="1078">
        <f>I45*100/$S$60</f>
        <v>2.4096385542168677</v>
      </c>
      <c r="L45" s="1078"/>
      <c r="M45" s="622">
        <f>G45*I45</f>
        <v>816</v>
      </c>
      <c r="N45" s="622"/>
      <c r="O45" s="50"/>
      <c r="P45" s="50"/>
      <c r="Q45" s="50"/>
      <c r="R45" s="50"/>
    </row>
    <row r="46" spans="1:18" x14ac:dyDescent="0.25">
      <c r="A46" s="256" t="s">
        <v>447</v>
      </c>
      <c r="B46" s="616" t="s">
        <v>911</v>
      </c>
      <c r="C46" s="617"/>
      <c r="D46" s="617"/>
      <c r="E46" s="617"/>
      <c r="F46" s="618"/>
      <c r="G46" s="619">
        <v>30.1</v>
      </c>
      <c r="H46" s="620"/>
      <c r="I46" s="621">
        <v>10</v>
      </c>
      <c r="J46" s="621"/>
      <c r="K46" s="1078">
        <f t="shared" ref="K46:K60" si="0">I46*100/$S$60</f>
        <v>0.80321285140562249</v>
      </c>
      <c r="L46" s="1078"/>
      <c r="M46" s="622">
        <f t="shared" ref="M46:M60" si="1">G46*I46</f>
        <v>301</v>
      </c>
      <c r="N46" s="622"/>
      <c r="O46" s="50"/>
      <c r="P46" s="50"/>
      <c r="Q46" s="50"/>
      <c r="R46" s="50"/>
    </row>
    <row r="47" spans="1:18" x14ac:dyDescent="0.25">
      <c r="A47" s="256" t="s">
        <v>448</v>
      </c>
      <c r="B47" s="616" t="s">
        <v>375</v>
      </c>
      <c r="C47" s="617"/>
      <c r="D47" s="617"/>
      <c r="E47" s="617"/>
      <c r="F47" s="618"/>
      <c r="G47" s="619">
        <v>21.76</v>
      </c>
      <c r="H47" s="620"/>
      <c r="I47" s="621">
        <v>100</v>
      </c>
      <c r="J47" s="621"/>
      <c r="K47" s="1078">
        <f t="shared" si="0"/>
        <v>8.0321285140562253</v>
      </c>
      <c r="L47" s="1078"/>
      <c r="M47" s="622">
        <f>G47*I47</f>
        <v>2176</v>
      </c>
      <c r="N47" s="622"/>
      <c r="O47" s="50"/>
      <c r="P47" s="50"/>
      <c r="Q47" s="50"/>
      <c r="R47" s="50"/>
    </row>
    <row r="48" spans="1:18" x14ac:dyDescent="0.25">
      <c r="A48" s="256" t="s">
        <v>448</v>
      </c>
      <c r="B48" s="616" t="s">
        <v>372</v>
      </c>
      <c r="C48" s="1244"/>
      <c r="D48" s="1244"/>
      <c r="E48" s="1244"/>
      <c r="F48" s="1245"/>
      <c r="G48" s="619">
        <v>27.3</v>
      </c>
      <c r="H48" s="1245"/>
      <c r="I48" s="1107">
        <v>30</v>
      </c>
      <c r="J48" s="1245"/>
      <c r="K48" s="1078">
        <f t="shared" si="0"/>
        <v>2.4096385542168677</v>
      </c>
      <c r="L48" s="1078"/>
      <c r="M48" s="622">
        <f>G48*I48</f>
        <v>819</v>
      </c>
      <c r="N48" s="622"/>
      <c r="O48" s="50"/>
      <c r="P48" s="50"/>
      <c r="Q48" s="50"/>
      <c r="R48" s="50"/>
    </row>
    <row r="49" spans="1:20" x14ac:dyDescent="0.25">
      <c r="A49" s="256" t="s">
        <v>449</v>
      </c>
      <c r="B49" s="616" t="s">
        <v>373</v>
      </c>
      <c r="C49" s="1244"/>
      <c r="D49" s="1244"/>
      <c r="E49" s="1244"/>
      <c r="F49" s="1245"/>
      <c r="G49" s="619">
        <v>26.5</v>
      </c>
      <c r="H49" s="1245"/>
      <c r="I49" s="1107">
        <v>0</v>
      </c>
      <c r="J49" s="1245"/>
      <c r="K49" s="1078">
        <f t="shared" si="0"/>
        <v>0</v>
      </c>
      <c r="L49" s="1078"/>
      <c r="M49" s="622">
        <f>G49*I49</f>
        <v>0</v>
      </c>
      <c r="N49" s="622"/>
      <c r="O49" s="50"/>
      <c r="P49" s="50"/>
      <c r="Q49" s="50"/>
      <c r="R49" s="50"/>
    </row>
    <row r="50" spans="1:20" x14ac:dyDescent="0.25">
      <c r="A50" s="256" t="s">
        <v>680</v>
      </c>
      <c r="B50" s="616" t="s">
        <v>374</v>
      </c>
      <c r="C50" s="617"/>
      <c r="D50" s="617"/>
      <c r="E50" s="617"/>
      <c r="F50" s="618"/>
      <c r="G50" s="619">
        <v>26.33</v>
      </c>
      <c r="H50" s="620"/>
      <c r="I50" s="1107">
        <v>150</v>
      </c>
      <c r="J50" s="1108"/>
      <c r="K50" s="1078">
        <f t="shared" si="0"/>
        <v>12.048192771084338</v>
      </c>
      <c r="L50" s="1078"/>
      <c r="M50" s="622">
        <f t="shared" si="1"/>
        <v>3949.4999999999995</v>
      </c>
      <c r="N50" s="622"/>
      <c r="O50" s="50"/>
      <c r="P50" s="50"/>
      <c r="Q50" s="50"/>
      <c r="R50" s="50"/>
    </row>
    <row r="51" spans="1:20" x14ac:dyDescent="0.25">
      <c r="A51" s="256" t="s">
        <v>447</v>
      </c>
      <c r="B51" s="616" t="s">
        <v>674</v>
      </c>
      <c r="C51" s="617"/>
      <c r="D51" s="617"/>
      <c r="E51" s="617"/>
      <c r="F51" s="618"/>
      <c r="G51" s="619">
        <v>30.1</v>
      </c>
      <c r="H51" s="620"/>
      <c r="I51" s="621">
        <v>25</v>
      </c>
      <c r="J51" s="621"/>
      <c r="K51" s="1078">
        <f t="shared" si="0"/>
        <v>2.0080321285140563</v>
      </c>
      <c r="L51" s="1078"/>
      <c r="M51" s="622">
        <f t="shared" si="1"/>
        <v>752.5</v>
      </c>
      <c r="N51" s="622"/>
      <c r="O51" s="50"/>
      <c r="P51" s="50"/>
      <c r="Q51" s="50"/>
      <c r="R51" s="50"/>
    </row>
    <row r="52" spans="1:20" x14ac:dyDescent="0.25">
      <c r="A52" s="256" t="s">
        <v>459</v>
      </c>
      <c r="B52" s="616" t="s">
        <v>434</v>
      </c>
      <c r="C52" s="617"/>
      <c r="D52" s="617"/>
      <c r="E52" s="617"/>
      <c r="F52" s="618"/>
      <c r="G52" s="619">
        <v>18.809999999999999</v>
      </c>
      <c r="H52" s="620"/>
      <c r="I52" s="621">
        <v>200</v>
      </c>
      <c r="J52" s="621"/>
      <c r="K52" s="1078">
        <f t="shared" si="0"/>
        <v>16.064257028112451</v>
      </c>
      <c r="L52" s="1078"/>
      <c r="M52" s="622">
        <f t="shared" si="1"/>
        <v>3761.9999999999995</v>
      </c>
      <c r="N52" s="622"/>
      <c r="O52" s="50"/>
      <c r="P52" s="50"/>
      <c r="Q52" s="50"/>
      <c r="R52" s="50"/>
    </row>
    <row r="53" spans="1:20" x14ac:dyDescent="0.25">
      <c r="A53" s="256" t="s">
        <v>453</v>
      </c>
      <c r="B53" s="616" t="s">
        <v>435</v>
      </c>
      <c r="C53" s="617"/>
      <c r="D53" s="617"/>
      <c r="E53" s="617"/>
      <c r="F53" s="618"/>
      <c r="G53" s="619">
        <v>17.23</v>
      </c>
      <c r="H53" s="620"/>
      <c r="I53" s="621">
        <v>150</v>
      </c>
      <c r="J53" s="621"/>
      <c r="K53" s="1078">
        <f t="shared" si="0"/>
        <v>12.048192771084338</v>
      </c>
      <c r="L53" s="1078"/>
      <c r="M53" s="622">
        <f t="shared" si="1"/>
        <v>2584.5</v>
      </c>
      <c r="N53" s="622"/>
      <c r="O53" s="50"/>
      <c r="P53" s="50"/>
      <c r="Q53" s="50"/>
      <c r="R53" s="50"/>
    </row>
    <row r="54" spans="1:20" x14ac:dyDescent="0.25">
      <c r="A54" s="256" t="s">
        <v>459</v>
      </c>
      <c r="B54" s="616" t="s">
        <v>436</v>
      </c>
      <c r="C54" s="617"/>
      <c r="D54" s="617"/>
      <c r="E54" s="617"/>
      <c r="F54" s="618"/>
      <c r="G54" s="619">
        <v>18.809999999999999</v>
      </c>
      <c r="H54" s="620"/>
      <c r="I54" s="1107">
        <v>150</v>
      </c>
      <c r="J54" s="1108"/>
      <c r="K54" s="1078">
        <f t="shared" si="0"/>
        <v>12.048192771084338</v>
      </c>
      <c r="L54" s="1078"/>
      <c r="M54" s="622">
        <f t="shared" si="1"/>
        <v>2821.5</v>
      </c>
      <c r="N54" s="622"/>
      <c r="O54" s="50"/>
      <c r="P54" s="50"/>
      <c r="Q54" s="50"/>
      <c r="R54" s="50"/>
    </row>
    <row r="55" spans="1:20" x14ac:dyDescent="0.25">
      <c r="A55" s="256" t="s">
        <v>456</v>
      </c>
      <c r="B55" s="616" t="s">
        <v>409</v>
      </c>
      <c r="C55" s="617"/>
      <c r="D55" s="617"/>
      <c r="E55" s="617"/>
      <c r="F55" s="618"/>
      <c r="G55" s="619">
        <v>15.22</v>
      </c>
      <c r="H55" s="620"/>
      <c r="I55" s="1107">
        <v>50</v>
      </c>
      <c r="J55" s="1108"/>
      <c r="K55" s="1078">
        <f t="shared" si="0"/>
        <v>4.0160642570281126</v>
      </c>
      <c r="L55" s="1078"/>
      <c r="M55" s="622">
        <f t="shared" si="1"/>
        <v>761</v>
      </c>
      <c r="N55" s="622"/>
      <c r="O55" s="50"/>
      <c r="P55" s="50"/>
      <c r="Q55" s="50"/>
      <c r="R55" s="50"/>
    </row>
    <row r="56" spans="1:20" x14ac:dyDescent="0.25">
      <c r="A56" s="256" t="s">
        <v>457</v>
      </c>
      <c r="B56" s="616" t="s">
        <v>437</v>
      </c>
      <c r="C56" s="617"/>
      <c r="D56" s="617"/>
      <c r="E56" s="617"/>
      <c r="F56" s="618"/>
      <c r="G56" s="619">
        <v>16.579999999999998</v>
      </c>
      <c r="H56" s="620"/>
      <c r="I56" s="1107">
        <v>50</v>
      </c>
      <c r="J56" s="1108"/>
      <c r="K56" s="1078">
        <f t="shared" si="0"/>
        <v>4.0160642570281126</v>
      </c>
      <c r="L56" s="1078"/>
      <c r="M56" s="622">
        <f t="shared" si="1"/>
        <v>828.99999999999989</v>
      </c>
      <c r="N56" s="622"/>
      <c r="O56" s="50"/>
      <c r="P56" s="50"/>
      <c r="Q56" s="50"/>
      <c r="R56" s="50"/>
    </row>
    <row r="57" spans="1:20" x14ac:dyDescent="0.25">
      <c r="A57" s="256" t="s">
        <v>455</v>
      </c>
      <c r="B57" s="616" t="s">
        <v>678</v>
      </c>
      <c r="C57" s="617"/>
      <c r="D57" s="617"/>
      <c r="E57" s="617"/>
      <c r="F57" s="618"/>
      <c r="G57" s="619">
        <v>15</v>
      </c>
      <c r="H57" s="620"/>
      <c r="I57" s="621">
        <v>50</v>
      </c>
      <c r="J57" s="621"/>
      <c r="K57" s="1078">
        <f t="shared" si="0"/>
        <v>4.0160642570281126</v>
      </c>
      <c r="L57" s="1078"/>
      <c r="M57" s="622">
        <f t="shared" si="1"/>
        <v>750</v>
      </c>
      <c r="N57" s="622"/>
      <c r="O57" s="50"/>
      <c r="P57" s="50"/>
      <c r="Q57" s="50"/>
      <c r="R57" s="50"/>
    </row>
    <row r="58" spans="1:20" x14ac:dyDescent="0.25">
      <c r="A58" s="264" t="s">
        <v>454</v>
      </c>
      <c r="B58" s="616" t="s">
        <v>951</v>
      </c>
      <c r="C58" s="617"/>
      <c r="D58" s="617"/>
      <c r="E58" s="617"/>
      <c r="F58" s="618"/>
      <c r="G58" s="619">
        <v>16.28</v>
      </c>
      <c r="H58" s="620"/>
      <c r="I58" s="1107">
        <v>100</v>
      </c>
      <c r="J58" s="1108"/>
      <c r="K58" s="1078">
        <f t="shared" si="0"/>
        <v>8.0321285140562253</v>
      </c>
      <c r="L58" s="1078"/>
      <c r="M58" s="622">
        <f t="shared" ref="M58" si="2">G58*I58</f>
        <v>1628</v>
      </c>
      <c r="N58" s="622"/>
      <c r="O58" s="50"/>
      <c r="P58" s="50"/>
      <c r="Q58" s="50"/>
      <c r="R58" s="50"/>
    </row>
    <row r="59" spans="1:20" x14ac:dyDescent="0.25">
      <c r="A59" s="264" t="s">
        <v>681</v>
      </c>
      <c r="B59" s="616" t="s">
        <v>760</v>
      </c>
      <c r="C59" s="617"/>
      <c r="D59" s="617"/>
      <c r="E59" s="617"/>
      <c r="F59" s="618"/>
      <c r="G59" s="619">
        <v>16.84</v>
      </c>
      <c r="H59" s="620"/>
      <c r="I59" s="1107">
        <v>50</v>
      </c>
      <c r="J59" s="1108"/>
      <c r="K59" s="1078">
        <f t="shared" si="0"/>
        <v>4.0160642570281126</v>
      </c>
      <c r="L59" s="1078"/>
      <c r="M59" s="622">
        <f t="shared" ref="M59" si="3">G59*I59</f>
        <v>842</v>
      </c>
      <c r="N59" s="622"/>
      <c r="O59" s="50"/>
      <c r="P59" s="50"/>
      <c r="Q59" s="50"/>
      <c r="R59" s="50"/>
    </row>
    <row r="60" spans="1:20" x14ac:dyDescent="0.25">
      <c r="A60" s="264" t="s">
        <v>454</v>
      </c>
      <c r="B60" s="1199" t="s">
        <v>394</v>
      </c>
      <c r="C60" s="1199"/>
      <c r="D60" s="1199"/>
      <c r="E60" s="1199"/>
      <c r="F60" s="1199"/>
      <c r="G60" s="619">
        <v>16.11</v>
      </c>
      <c r="H60" s="620"/>
      <c r="I60" s="621">
        <v>100</v>
      </c>
      <c r="J60" s="621"/>
      <c r="K60" s="1078">
        <f t="shared" si="0"/>
        <v>8.0321285140562253</v>
      </c>
      <c r="L60" s="1078"/>
      <c r="M60" s="622">
        <f t="shared" si="1"/>
        <v>1611</v>
      </c>
      <c r="N60" s="622"/>
      <c r="O60" s="50"/>
      <c r="P60" s="50"/>
      <c r="Q60" s="50"/>
      <c r="R60" s="50"/>
      <c r="S60">
        <f>SUM(I45:J60)</f>
        <v>1245</v>
      </c>
      <c r="T60" s="320">
        <f>SUM(K45:L60)</f>
        <v>100.00000000000001</v>
      </c>
    </row>
    <row r="61" spans="1:20" x14ac:dyDescent="0.25">
      <c r="A61" s="261">
        <f>COUNTA(B45:F60)</f>
        <v>16</v>
      </c>
      <c r="B61" s="631" t="s">
        <v>313</v>
      </c>
      <c r="C61" s="631"/>
      <c r="D61" s="631"/>
      <c r="E61" s="631"/>
      <c r="F61" s="631"/>
      <c r="G61" s="631"/>
      <c r="H61" s="631"/>
      <c r="I61" s="631"/>
      <c r="J61" s="631"/>
      <c r="K61" s="631"/>
      <c r="L61" s="632"/>
      <c r="M61" s="1106">
        <f>SUM(M45:N60)</f>
        <v>24403</v>
      </c>
      <c r="N61" s="1106"/>
      <c r="O61" s="50"/>
      <c r="P61" s="50"/>
      <c r="Q61" s="50"/>
      <c r="R61" s="50"/>
    </row>
    <row r="62" spans="1:20" x14ac:dyDescent="0.25">
      <c r="A62" s="262"/>
      <c r="B62" s="262"/>
      <c r="C62" s="262"/>
      <c r="D62" s="262"/>
      <c r="E62" s="262"/>
      <c r="F62" s="262"/>
      <c r="G62" s="262"/>
      <c r="H62" s="262"/>
      <c r="I62" s="262"/>
      <c r="J62" s="262"/>
      <c r="K62" s="262"/>
      <c r="L62" s="262"/>
      <c r="M62" s="276"/>
      <c r="N62" s="276"/>
      <c r="O62" s="50"/>
      <c r="P62" s="50"/>
      <c r="Q62" s="50"/>
      <c r="R62" s="50"/>
    </row>
    <row r="63" spans="1:20" x14ac:dyDescent="0.25">
      <c r="A63" s="623" t="s">
        <v>314</v>
      </c>
      <c r="B63" s="624"/>
      <c r="C63" s="624"/>
      <c r="D63" s="624"/>
      <c r="E63" s="624"/>
      <c r="F63" s="624"/>
      <c r="G63" s="624"/>
      <c r="H63" s="624"/>
      <c r="I63" s="624"/>
      <c r="J63" s="624"/>
      <c r="K63" s="624"/>
      <c r="L63" s="624"/>
      <c r="M63" s="624"/>
      <c r="N63" s="625"/>
      <c r="O63" s="50"/>
      <c r="P63" s="50"/>
      <c r="Q63" s="50"/>
      <c r="R63" s="50"/>
    </row>
    <row r="64" spans="1:20" x14ac:dyDescent="0.25">
      <c r="A64" s="648" t="s">
        <v>315</v>
      </c>
      <c r="B64" s="649"/>
      <c r="C64" s="649"/>
      <c r="D64" s="650"/>
      <c r="E64" s="648" t="s">
        <v>115</v>
      </c>
      <c r="F64" s="649"/>
      <c r="G64" s="649"/>
      <c r="H64" s="649"/>
      <c r="I64" s="649"/>
      <c r="J64" s="649"/>
      <c r="K64" s="649"/>
      <c r="L64" s="649"/>
      <c r="M64" s="635" t="s">
        <v>316</v>
      </c>
      <c r="N64" s="637"/>
      <c r="O64" s="50"/>
      <c r="P64" s="50"/>
      <c r="Q64" s="50"/>
      <c r="R64" s="50"/>
    </row>
    <row r="65" spans="1:18" x14ac:dyDescent="0.25">
      <c r="A65" s="1250" t="s">
        <v>501</v>
      </c>
      <c r="B65" s="1246"/>
      <c r="C65" s="1246"/>
      <c r="D65" s="1246"/>
      <c r="E65" s="1246"/>
      <c r="F65" s="1246"/>
      <c r="G65" s="1246"/>
      <c r="H65" s="1246"/>
      <c r="I65" s="1246"/>
      <c r="J65" s="1246"/>
      <c r="K65" s="1246"/>
      <c r="L65" s="1247"/>
      <c r="M65" s="1248">
        <v>800</v>
      </c>
      <c r="N65" s="1249"/>
      <c r="O65" s="50"/>
      <c r="P65" s="50"/>
      <c r="Q65" s="50"/>
      <c r="R65" s="50"/>
    </row>
    <row r="66" spans="1:18" x14ac:dyDescent="0.25">
      <c r="A66" s="635" t="s">
        <v>317</v>
      </c>
      <c r="B66" s="636"/>
      <c r="C66" s="636"/>
      <c r="D66" s="636"/>
      <c r="E66" s="636"/>
      <c r="F66" s="636"/>
      <c r="G66" s="636"/>
      <c r="H66" s="636"/>
      <c r="I66" s="636"/>
      <c r="J66" s="636"/>
      <c r="K66" s="636"/>
      <c r="L66" s="637"/>
      <c r="M66" s="1106">
        <f>SUM(M61+M65)</f>
        <v>25203</v>
      </c>
      <c r="N66" s="1106"/>
      <c r="O66" s="50"/>
      <c r="P66" s="50"/>
      <c r="Q66" s="50"/>
      <c r="R66" s="50"/>
    </row>
  </sheetData>
  <mergeCells count="191">
    <mergeCell ref="E65:L65"/>
    <mergeCell ref="M65:N65"/>
    <mergeCell ref="A66:L66"/>
    <mergeCell ref="M66:N66"/>
    <mergeCell ref="B61:L61"/>
    <mergeCell ref="M61:N61"/>
    <mergeCell ref="A63:N63"/>
    <mergeCell ref="A64:D64"/>
    <mergeCell ref="E64:L64"/>
    <mergeCell ref="M64:N64"/>
    <mergeCell ref="A65:D65"/>
    <mergeCell ref="B57:F57"/>
    <mergeCell ref="G57:H57"/>
    <mergeCell ref="I57:J57"/>
    <mergeCell ref="K57:L57"/>
    <mergeCell ref="M57:N57"/>
    <mergeCell ref="B60:F60"/>
    <mergeCell ref="G60:H60"/>
    <mergeCell ref="I60:J60"/>
    <mergeCell ref="K60:L60"/>
    <mergeCell ref="M60:N60"/>
    <mergeCell ref="B58:F58"/>
    <mergeCell ref="G58:H58"/>
    <mergeCell ref="I58:J58"/>
    <mergeCell ref="K58:L58"/>
    <mergeCell ref="M58:N58"/>
    <mergeCell ref="B59:F59"/>
    <mergeCell ref="I59:J59"/>
    <mergeCell ref="G59:H59"/>
    <mergeCell ref="M59:N59"/>
    <mergeCell ref="K59:L59"/>
    <mergeCell ref="B55:F55"/>
    <mergeCell ref="G55:H55"/>
    <mergeCell ref="I55:J55"/>
    <mergeCell ref="K55:L55"/>
    <mergeCell ref="M55:N55"/>
    <mergeCell ref="B56:F56"/>
    <mergeCell ref="G56:H56"/>
    <mergeCell ref="I56:J56"/>
    <mergeCell ref="K56:L56"/>
    <mergeCell ref="M56:N56"/>
    <mergeCell ref="B53:F53"/>
    <mergeCell ref="G53:H53"/>
    <mergeCell ref="I53:J53"/>
    <mergeCell ref="K53:L53"/>
    <mergeCell ref="M53:N53"/>
    <mergeCell ref="B54:F54"/>
    <mergeCell ref="G54:H54"/>
    <mergeCell ref="I54:J54"/>
    <mergeCell ref="K54:L54"/>
    <mergeCell ref="M54:N54"/>
    <mergeCell ref="B51:F51"/>
    <mergeCell ref="G51:H51"/>
    <mergeCell ref="I51:J51"/>
    <mergeCell ref="K51:L51"/>
    <mergeCell ref="M51:N51"/>
    <mergeCell ref="B52:F52"/>
    <mergeCell ref="G52:H52"/>
    <mergeCell ref="I52:J52"/>
    <mergeCell ref="K52:L52"/>
    <mergeCell ref="M52:N52"/>
    <mergeCell ref="B49:F49"/>
    <mergeCell ref="G49:H49"/>
    <mergeCell ref="I49:J49"/>
    <mergeCell ref="K49:L49"/>
    <mergeCell ref="M49:N49"/>
    <mergeCell ref="B50:F50"/>
    <mergeCell ref="G50:H50"/>
    <mergeCell ref="I50:J50"/>
    <mergeCell ref="K50:L50"/>
    <mergeCell ref="M50:N50"/>
    <mergeCell ref="B47:F47"/>
    <mergeCell ref="G47:H47"/>
    <mergeCell ref="I47:J47"/>
    <mergeCell ref="K47:L47"/>
    <mergeCell ref="M47:N47"/>
    <mergeCell ref="B48:F48"/>
    <mergeCell ref="G48:H48"/>
    <mergeCell ref="I48:J48"/>
    <mergeCell ref="K48:L48"/>
    <mergeCell ref="M48:N48"/>
    <mergeCell ref="B45:F45"/>
    <mergeCell ref="G45:H45"/>
    <mergeCell ref="I45:J45"/>
    <mergeCell ref="K45:L45"/>
    <mergeCell ref="M45:N45"/>
    <mergeCell ref="B46:F46"/>
    <mergeCell ref="G46:H46"/>
    <mergeCell ref="I46:J46"/>
    <mergeCell ref="K46:L46"/>
    <mergeCell ref="M46:N46"/>
    <mergeCell ref="A39:N39"/>
    <mergeCell ref="A40:B40"/>
    <mergeCell ref="A41:B41"/>
    <mergeCell ref="A42:B42"/>
    <mergeCell ref="A43:N43"/>
    <mergeCell ref="B44:F44"/>
    <mergeCell ref="G44:H44"/>
    <mergeCell ref="I44:J44"/>
    <mergeCell ref="K44:L44"/>
    <mergeCell ref="M44:N44"/>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A33:H33"/>
    <mergeCell ref="I33:J33"/>
    <mergeCell ref="K33:L33"/>
    <mergeCell ref="M33:N33"/>
    <mergeCell ref="O33:P33"/>
    <mergeCell ref="Q33:R33"/>
    <mergeCell ref="A32:H32"/>
    <mergeCell ref="I32:J32"/>
    <mergeCell ref="K32:L32"/>
    <mergeCell ref="M32:N32"/>
    <mergeCell ref="O32:P32"/>
    <mergeCell ref="Q32:R32"/>
    <mergeCell ref="A31:H31"/>
    <mergeCell ref="I31:J31"/>
    <mergeCell ref="K31:L31"/>
    <mergeCell ref="M31:N31"/>
    <mergeCell ref="O31:P31"/>
    <mergeCell ref="Q31:R31"/>
    <mergeCell ref="A30:H30"/>
    <mergeCell ref="I30:J30"/>
    <mergeCell ref="K30:L30"/>
    <mergeCell ref="M30:N30"/>
    <mergeCell ref="O30:P30"/>
    <mergeCell ref="Q30:R30"/>
    <mergeCell ref="O28:P28"/>
    <mergeCell ref="Q28:R28"/>
    <mergeCell ref="A29:H29"/>
    <mergeCell ref="I29:J29"/>
    <mergeCell ref="K29:L29"/>
    <mergeCell ref="M29:N29"/>
    <mergeCell ref="O29:P29"/>
    <mergeCell ref="Q29:R29"/>
    <mergeCell ref="B26:G26"/>
    <mergeCell ref="I26:N26"/>
    <mergeCell ref="A27:N27"/>
    <mergeCell ref="A28:H28"/>
    <mergeCell ref="I28:J28"/>
    <mergeCell ref="K28:L28"/>
    <mergeCell ref="M28:N28"/>
    <mergeCell ref="A10:B10"/>
    <mergeCell ref="C10:N10"/>
    <mergeCell ref="A11:B23"/>
    <mergeCell ref="C11:N23"/>
    <mergeCell ref="A24:N24"/>
    <mergeCell ref="B25:G25"/>
    <mergeCell ref="I25:N25"/>
    <mergeCell ref="A8:D8"/>
    <mergeCell ref="E8:H8"/>
    <mergeCell ref="I8:J8"/>
    <mergeCell ref="K8:L8"/>
    <mergeCell ref="M8:N8"/>
    <mergeCell ref="A9:B9"/>
    <mergeCell ref="C9:N9"/>
    <mergeCell ref="A6:D7"/>
    <mergeCell ref="E6:H7"/>
    <mergeCell ref="I6:N6"/>
    <mergeCell ref="I7:J7"/>
    <mergeCell ref="K7:L7"/>
    <mergeCell ref="M7:N7"/>
    <mergeCell ref="A1:N1"/>
    <mergeCell ref="A3:D3"/>
    <mergeCell ref="E3:H3"/>
    <mergeCell ref="I3:N3"/>
    <mergeCell ref="A4:D5"/>
    <mergeCell ref="E4:H5"/>
    <mergeCell ref="I4:N5"/>
  </mergeCells>
  <conditionalFormatting sqref="C41:N42">
    <cfRule type="cellIs" dxfId="74"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1:N42" xr:uid="{00000000-0002-0000-0E00-000000000000}"/>
  </dataValidations>
  <pageMargins left="0.7" right="0.7" top="0.75" bottom="0.75" header="0.3" footer="0.3"/>
  <pageSetup paperSize="9" scale="78" fitToHeight="0" orientation="landscape"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T73"/>
  <sheetViews>
    <sheetView topLeftCell="A62" zoomScaleNormal="100" workbookViewId="0">
      <selection activeCell="S33" sqref="S33"/>
    </sheetView>
  </sheetViews>
  <sheetFormatPr defaultRowHeight="15" x14ac:dyDescent="0.25"/>
  <sheetData>
    <row r="2" spans="1:18" ht="18.75" thickBot="1" x14ac:dyDescent="0.3">
      <c r="A2" s="520" t="s">
        <v>387</v>
      </c>
      <c r="B2" s="520"/>
      <c r="C2" s="520"/>
      <c r="D2" s="520"/>
      <c r="E2" s="520"/>
      <c r="F2" s="520"/>
      <c r="G2" s="520"/>
      <c r="H2" s="520"/>
      <c r="I2" s="520"/>
      <c r="J2" s="520"/>
      <c r="K2" s="520"/>
      <c r="L2" s="520"/>
      <c r="M2" s="520"/>
      <c r="N2" s="520"/>
      <c r="O2" s="50"/>
      <c r="P2" s="50"/>
      <c r="Q2" s="50"/>
      <c r="R2" s="50"/>
    </row>
    <row r="3" spans="1:18" x14ac:dyDescent="0.25">
      <c r="A3" s="51"/>
      <c r="B3" s="51"/>
      <c r="C3" s="51"/>
      <c r="D3" s="51"/>
      <c r="E3" s="51"/>
      <c r="F3" s="51"/>
      <c r="G3" s="51"/>
      <c r="H3" s="51"/>
      <c r="I3" s="51"/>
      <c r="J3" s="51"/>
      <c r="K3" s="51"/>
      <c r="L3" s="51"/>
      <c r="M3" s="51"/>
      <c r="N3" s="51"/>
      <c r="O3" s="52"/>
      <c r="P3" s="52"/>
      <c r="Q3" s="52"/>
      <c r="R3" s="52"/>
    </row>
    <row r="4" spans="1:18" x14ac:dyDescent="0.25">
      <c r="A4" s="521" t="s">
        <v>388</v>
      </c>
      <c r="B4" s="522"/>
      <c r="C4" s="522"/>
      <c r="D4" s="523"/>
      <c r="E4" s="524" t="s">
        <v>494</v>
      </c>
      <c r="F4" s="525"/>
      <c r="G4" s="525"/>
      <c r="H4" s="526"/>
      <c r="I4" s="527" t="s">
        <v>502</v>
      </c>
      <c r="J4" s="528"/>
      <c r="K4" s="528"/>
      <c r="L4" s="528"/>
      <c r="M4" s="528"/>
      <c r="N4" s="528"/>
      <c r="O4" s="52"/>
      <c r="P4" s="52"/>
      <c r="Q4" s="52"/>
      <c r="R4" s="52"/>
    </row>
    <row r="5" spans="1:18" x14ac:dyDescent="0.25">
      <c r="A5" s="529" t="s">
        <v>389</v>
      </c>
      <c r="B5" s="530"/>
      <c r="C5" s="530"/>
      <c r="D5" s="531"/>
      <c r="E5" s="535" t="s">
        <v>495</v>
      </c>
      <c r="F5" s="536"/>
      <c r="G5" s="536"/>
      <c r="H5" s="536"/>
      <c r="I5" s="537" t="s">
        <v>503</v>
      </c>
      <c r="J5" s="538"/>
      <c r="K5" s="538"/>
      <c r="L5" s="539"/>
      <c r="M5" s="539"/>
      <c r="N5" s="540"/>
      <c r="O5" s="52"/>
      <c r="P5" s="52"/>
      <c r="Q5" s="52"/>
      <c r="R5" s="52"/>
    </row>
    <row r="6" spans="1:18" x14ac:dyDescent="0.25">
      <c r="A6" s="532"/>
      <c r="B6" s="533"/>
      <c r="C6" s="533"/>
      <c r="D6" s="534"/>
      <c r="E6" s="536"/>
      <c r="F6" s="536"/>
      <c r="G6" s="536"/>
      <c r="H6" s="536"/>
      <c r="I6" s="541"/>
      <c r="J6" s="542"/>
      <c r="K6" s="542"/>
      <c r="L6" s="542"/>
      <c r="M6" s="542"/>
      <c r="N6" s="543"/>
      <c r="O6" s="52"/>
      <c r="P6" s="52"/>
      <c r="Q6" s="52"/>
      <c r="R6" s="52"/>
    </row>
    <row r="7" spans="1:18" x14ac:dyDescent="0.25">
      <c r="A7" s="557" t="s">
        <v>279</v>
      </c>
      <c r="B7" s="558"/>
      <c r="C7" s="558"/>
      <c r="D7" s="559"/>
      <c r="E7" s="563" t="s">
        <v>441</v>
      </c>
      <c r="F7" s="563"/>
      <c r="G7" s="563"/>
      <c r="H7" s="564"/>
      <c r="I7" s="567" t="s">
        <v>280</v>
      </c>
      <c r="J7" s="567"/>
      <c r="K7" s="567"/>
      <c r="L7" s="567"/>
      <c r="M7" s="567"/>
      <c r="N7" s="567"/>
      <c r="O7" s="52"/>
      <c r="P7" s="52"/>
      <c r="Q7" s="52"/>
      <c r="R7" s="52"/>
    </row>
    <row r="8" spans="1:18" x14ac:dyDescent="0.25">
      <c r="A8" s="560"/>
      <c r="B8" s="561"/>
      <c r="C8" s="561"/>
      <c r="D8" s="562"/>
      <c r="E8" s="565"/>
      <c r="F8" s="565"/>
      <c r="G8" s="565"/>
      <c r="H8" s="566"/>
      <c r="I8" s="568">
        <v>2026</v>
      </c>
      <c r="J8" s="569"/>
      <c r="K8" s="567">
        <v>2027</v>
      </c>
      <c r="L8" s="567"/>
      <c r="M8" s="567">
        <v>2028</v>
      </c>
      <c r="N8" s="567"/>
      <c r="O8" s="52"/>
      <c r="P8" s="52"/>
      <c r="Q8" s="52"/>
      <c r="R8" s="52"/>
    </row>
    <row r="9" spans="1:18" x14ac:dyDescent="0.25">
      <c r="A9" s="544" t="s">
        <v>281</v>
      </c>
      <c r="B9" s="545"/>
      <c r="C9" s="545"/>
      <c r="D9" s="546"/>
      <c r="E9" s="547" t="s">
        <v>440</v>
      </c>
      <c r="F9" s="547"/>
      <c r="G9" s="547"/>
      <c r="H9" s="548"/>
      <c r="I9" s="549" t="s">
        <v>338</v>
      </c>
      <c r="J9" s="550"/>
      <c r="K9" s="551" t="s">
        <v>338</v>
      </c>
      <c r="L9" s="551"/>
      <c r="M9" s="551" t="s">
        <v>338</v>
      </c>
      <c r="N9" s="551"/>
      <c r="O9" s="52"/>
      <c r="P9" s="52"/>
      <c r="Q9" s="52"/>
      <c r="R9" s="52"/>
    </row>
    <row r="10" spans="1:18" ht="66" customHeight="1" x14ac:dyDescent="0.25">
      <c r="A10" s="552" t="s">
        <v>283</v>
      </c>
      <c r="B10" s="553"/>
      <c r="C10" s="554" t="s">
        <v>461</v>
      </c>
      <c r="D10" s="555"/>
      <c r="E10" s="555"/>
      <c r="F10" s="555"/>
      <c r="G10" s="555"/>
      <c r="H10" s="555"/>
      <c r="I10" s="555"/>
      <c r="J10" s="555"/>
      <c r="K10" s="555"/>
      <c r="L10" s="555"/>
      <c r="M10" s="555"/>
      <c r="N10" s="556"/>
      <c r="O10" s="50"/>
      <c r="P10" s="50"/>
      <c r="Q10" s="50"/>
      <c r="R10" s="50"/>
    </row>
    <row r="11" spans="1:18" x14ac:dyDescent="0.25">
      <c r="A11" s="552"/>
      <c r="B11" s="553"/>
      <c r="C11" s="573"/>
      <c r="D11" s="574"/>
      <c r="E11" s="574"/>
      <c r="F11" s="574"/>
      <c r="G11" s="574"/>
      <c r="H11" s="574"/>
      <c r="I11" s="574"/>
      <c r="J11" s="574"/>
      <c r="K11" s="574"/>
      <c r="L11" s="574"/>
      <c r="M11" s="574"/>
      <c r="N11" s="575"/>
      <c r="O11" s="50"/>
      <c r="P11" s="50"/>
      <c r="Q11" s="50"/>
      <c r="R11" s="50"/>
    </row>
    <row r="12" spans="1:18" x14ac:dyDescent="0.25">
      <c r="A12" s="576" t="s">
        <v>284</v>
      </c>
      <c r="B12" s="577"/>
      <c r="C12" s="1001" t="s">
        <v>716</v>
      </c>
      <c r="D12" s="1083"/>
      <c r="E12" s="1083"/>
      <c r="F12" s="1083"/>
      <c r="G12" s="1083"/>
      <c r="H12" s="1083"/>
      <c r="I12" s="1083"/>
      <c r="J12" s="1083"/>
      <c r="K12" s="1083"/>
      <c r="L12" s="1083"/>
      <c r="M12" s="1083"/>
      <c r="N12" s="1084"/>
      <c r="O12" s="50"/>
      <c r="P12" s="50"/>
      <c r="Q12" s="50"/>
      <c r="R12" s="50"/>
    </row>
    <row r="13" spans="1:18" x14ac:dyDescent="0.25">
      <c r="A13" s="578"/>
      <c r="B13" s="579"/>
      <c r="C13" s="1085"/>
      <c r="D13" s="1086"/>
      <c r="E13" s="1086"/>
      <c r="F13" s="1086"/>
      <c r="G13" s="1086"/>
      <c r="H13" s="1086"/>
      <c r="I13" s="1086"/>
      <c r="J13" s="1086"/>
      <c r="K13" s="1086"/>
      <c r="L13" s="1086"/>
      <c r="M13" s="1086"/>
      <c r="N13" s="1087"/>
      <c r="O13" s="50"/>
      <c r="P13" s="50"/>
      <c r="Q13" s="50"/>
      <c r="R13" s="50"/>
    </row>
    <row r="14" spans="1:18" x14ac:dyDescent="0.25">
      <c r="A14" s="578"/>
      <c r="B14" s="579"/>
      <c r="C14" s="1085"/>
      <c r="D14" s="1086"/>
      <c r="E14" s="1086"/>
      <c r="F14" s="1086"/>
      <c r="G14" s="1086"/>
      <c r="H14" s="1086"/>
      <c r="I14" s="1086"/>
      <c r="J14" s="1086"/>
      <c r="K14" s="1086"/>
      <c r="L14" s="1086"/>
      <c r="M14" s="1086"/>
      <c r="N14" s="1087"/>
      <c r="O14" s="50"/>
      <c r="P14" s="50"/>
      <c r="Q14" s="50"/>
      <c r="R14" s="50"/>
    </row>
    <row r="15" spans="1:18" x14ac:dyDescent="0.25">
      <c r="A15" s="578"/>
      <c r="B15" s="579"/>
      <c r="C15" s="1085"/>
      <c r="D15" s="1086"/>
      <c r="E15" s="1086"/>
      <c r="F15" s="1086"/>
      <c r="G15" s="1086"/>
      <c r="H15" s="1086"/>
      <c r="I15" s="1086"/>
      <c r="J15" s="1086"/>
      <c r="K15" s="1086"/>
      <c r="L15" s="1086"/>
      <c r="M15" s="1086"/>
      <c r="N15" s="1087"/>
      <c r="O15" s="50"/>
      <c r="P15" s="50"/>
      <c r="Q15" s="50"/>
      <c r="R15" s="50"/>
    </row>
    <row r="16" spans="1:18" x14ac:dyDescent="0.25">
      <c r="A16" s="578"/>
      <c r="B16" s="579"/>
      <c r="C16" s="1085"/>
      <c r="D16" s="1086"/>
      <c r="E16" s="1086"/>
      <c r="F16" s="1086"/>
      <c r="G16" s="1086"/>
      <c r="H16" s="1086"/>
      <c r="I16" s="1086"/>
      <c r="J16" s="1086"/>
      <c r="K16" s="1086"/>
      <c r="L16" s="1086"/>
      <c r="M16" s="1086"/>
      <c r="N16" s="1087"/>
      <c r="O16" s="50"/>
      <c r="P16" s="50"/>
      <c r="Q16" s="50"/>
      <c r="R16" s="50"/>
    </row>
    <row r="17" spans="1:18" x14ac:dyDescent="0.25">
      <c r="A17" s="578"/>
      <c r="B17" s="579"/>
      <c r="C17" s="1085"/>
      <c r="D17" s="1086"/>
      <c r="E17" s="1086"/>
      <c r="F17" s="1086"/>
      <c r="G17" s="1086"/>
      <c r="H17" s="1086"/>
      <c r="I17" s="1086"/>
      <c r="J17" s="1086"/>
      <c r="K17" s="1086"/>
      <c r="L17" s="1086"/>
      <c r="M17" s="1086"/>
      <c r="N17" s="1087"/>
      <c r="O17" s="50"/>
      <c r="P17" s="50"/>
      <c r="Q17" s="50"/>
      <c r="R17" s="50"/>
    </row>
    <row r="18" spans="1:18" x14ac:dyDescent="0.25">
      <c r="A18" s="578"/>
      <c r="B18" s="579"/>
      <c r="C18" s="1085"/>
      <c r="D18" s="1086"/>
      <c r="E18" s="1086"/>
      <c r="F18" s="1086"/>
      <c r="G18" s="1086"/>
      <c r="H18" s="1086"/>
      <c r="I18" s="1086"/>
      <c r="J18" s="1086"/>
      <c r="K18" s="1086"/>
      <c r="L18" s="1086"/>
      <c r="M18" s="1086"/>
      <c r="N18" s="1087"/>
      <c r="O18" s="50"/>
      <c r="P18" s="50"/>
      <c r="Q18" s="50"/>
      <c r="R18" s="50"/>
    </row>
    <row r="19" spans="1:18" x14ac:dyDescent="0.25">
      <c r="A19" s="578"/>
      <c r="B19" s="579"/>
      <c r="C19" s="1085"/>
      <c r="D19" s="1086"/>
      <c r="E19" s="1086"/>
      <c r="F19" s="1086"/>
      <c r="G19" s="1086"/>
      <c r="H19" s="1086"/>
      <c r="I19" s="1086"/>
      <c r="J19" s="1086"/>
      <c r="K19" s="1086"/>
      <c r="L19" s="1086"/>
      <c r="M19" s="1086"/>
      <c r="N19" s="1087"/>
      <c r="O19" s="50"/>
      <c r="P19" s="50"/>
      <c r="Q19" s="50"/>
      <c r="R19" s="50"/>
    </row>
    <row r="20" spans="1:18" hidden="1" x14ac:dyDescent="0.25">
      <c r="A20" s="578"/>
      <c r="B20" s="579"/>
      <c r="C20" s="1085"/>
      <c r="D20" s="1086"/>
      <c r="E20" s="1086"/>
      <c r="F20" s="1086"/>
      <c r="G20" s="1086"/>
      <c r="H20" s="1086"/>
      <c r="I20" s="1086"/>
      <c r="J20" s="1086"/>
      <c r="K20" s="1086"/>
      <c r="L20" s="1086"/>
      <c r="M20" s="1086"/>
      <c r="N20" s="1087"/>
      <c r="O20" s="50"/>
      <c r="P20" s="50"/>
      <c r="Q20" s="50"/>
      <c r="R20" s="50"/>
    </row>
    <row r="21" spans="1:18" hidden="1" x14ac:dyDescent="0.25">
      <c r="A21" s="578"/>
      <c r="B21" s="579"/>
      <c r="C21" s="1085"/>
      <c r="D21" s="1086"/>
      <c r="E21" s="1086"/>
      <c r="F21" s="1086"/>
      <c r="G21" s="1086"/>
      <c r="H21" s="1086"/>
      <c r="I21" s="1086"/>
      <c r="J21" s="1086"/>
      <c r="K21" s="1086"/>
      <c r="L21" s="1086"/>
      <c r="M21" s="1086"/>
      <c r="N21" s="1087"/>
      <c r="O21" s="50"/>
      <c r="P21" s="50"/>
      <c r="Q21" s="50"/>
      <c r="R21" s="50"/>
    </row>
    <row r="22" spans="1:18" hidden="1" x14ac:dyDescent="0.25">
      <c r="A22" s="578"/>
      <c r="B22" s="579"/>
      <c r="C22" s="1085"/>
      <c r="D22" s="1086"/>
      <c r="E22" s="1086"/>
      <c r="F22" s="1086"/>
      <c r="G22" s="1086"/>
      <c r="H22" s="1086"/>
      <c r="I22" s="1086"/>
      <c r="J22" s="1086"/>
      <c r="K22" s="1086"/>
      <c r="L22" s="1086"/>
      <c r="M22" s="1086"/>
      <c r="N22" s="1087"/>
      <c r="O22" s="50"/>
      <c r="P22" s="50"/>
      <c r="Q22" s="50"/>
      <c r="R22" s="50"/>
    </row>
    <row r="23" spans="1:18" hidden="1" x14ac:dyDescent="0.25">
      <c r="A23" s="578"/>
      <c r="B23" s="579"/>
      <c r="C23" s="1085"/>
      <c r="D23" s="1086"/>
      <c r="E23" s="1086"/>
      <c r="F23" s="1086"/>
      <c r="G23" s="1086"/>
      <c r="H23" s="1086"/>
      <c r="I23" s="1086"/>
      <c r="J23" s="1086"/>
      <c r="K23" s="1086"/>
      <c r="L23" s="1086"/>
      <c r="M23" s="1086"/>
      <c r="N23" s="1087"/>
      <c r="O23" s="50"/>
      <c r="P23" s="50"/>
      <c r="Q23" s="50"/>
      <c r="R23" s="50"/>
    </row>
    <row r="24" spans="1:18" hidden="1" x14ac:dyDescent="0.25">
      <c r="A24" s="580"/>
      <c r="B24" s="581"/>
      <c r="C24" s="1088"/>
      <c r="D24" s="1089"/>
      <c r="E24" s="1089"/>
      <c r="F24" s="1089"/>
      <c r="G24" s="1089"/>
      <c r="H24" s="1089"/>
      <c r="I24" s="1089"/>
      <c r="J24" s="1089"/>
      <c r="K24" s="1089"/>
      <c r="L24" s="1089"/>
      <c r="M24" s="1089"/>
      <c r="N24" s="1090"/>
      <c r="O24" s="50"/>
      <c r="P24" s="50"/>
      <c r="Q24" s="50"/>
      <c r="R24" s="50"/>
    </row>
    <row r="25" spans="1:18" x14ac:dyDescent="0.25">
      <c r="A25" s="591" t="s">
        <v>0</v>
      </c>
      <c r="B25" s="592"/>
      <c r="C25" s="592"/>
      <c r="D25" s="592"/>
      <c r="E25" s="592"/>
      <c r="F25" s="592"/>
      <c r="G25" s="592"/>
      <c r="H25" s="592"/>
      <c r="I25" s="592"/>
      <c r="J25" s="592"/>
      <c r="K25" s="592"/>
      <c r="L25" s="592"/>
      <c r="M25" s="592"/>
      <c r="N25" s="593"/>
      <c r="O25" s="50"/>
      <c r="P25" s="50"/>
      <c r="Q25" s="50"/>
      <c r="R25" s="267"/>
    </row>
    <row r="26" spans="1:18" ht="15.75" customHeight="1" x14ac:dyDescent="0.25">
      <c r="A26" s="54">
        <v>1</v>
      </c>
      <c r="B26" s="570" t="s">
        <v>464</v>
      </c>
      <c r="C26" s="571"/>
      <c r="D26" s="571"/>
      <c r="E26" s="571"/>
      <c r="F26" s="571"/>
      <c r="G26" s="572"/>
      <c r="H26" s="54">
        <v>6</v>
      </c>
      <c r="I26" s="570"/>
      <c r="J26" s="571"/>
      <c r="K26" s="571"/>
      <c r="L26" s="571"/>
      <c r="M26" s="571"/>
      <c r="N26" s="572"/>
      <c r="O26" s="50"/>
      <c r="P26" s="50"/>
      <c r="Q26" s="50"/>
      <c r="R26" s="267"/>
    </row>
    <row r="27" spans="1:18" x14ac:dyDescent="0.25">
      <c r="A27" s="54">
        <v>2</v>
      </c>
      <c r="B27" s="570" t="s">
        <v>465</v>
      </c>
      <c r="C27" s="571"/>
      <c r="D27" s="571"/>
      <c r="E27" s="571"/>
      <c r="F27" s="571"/>
      <c r="G27" s="572"/>
      <c r="H27" s="54">
        <v>7</v>
      </c>
      <c r="I27" s="570"/>
      <c r="J27" s="571"/>
      <c r="K27" s="571"/>
      <c r="L27" s="571"/>
      <c r="M27" s="571"/>
      <c r="N27" s="572"/>
      <c r="O27" s="50"/>
      <c r="P27" s="50"/>
      <c r="Q27" s="50"/>
      <c r="R27" s="267"/>
    </row>
    <row r="28" spans="1:18" x14ac:dyDescent="0.25">
      <c r="A28" s="54">
        <v>3</v>
      </c>
      <c r="B28" s="570"/>
      <c r="C28" s="571"/>
      <c r="D28" s="571"/>
      <c r="E28" s="571"/>
      <c r="F28" s="571"/>
      <c r="G28" s="572"/>
      <c r="H28" s="54">
        <v>8</v>
      </c>
      <c r="I28" s="570"/>
      <c r="J28" s="571"/>
      <c r="K28" s="571"/>
      <c r="L28" s="571"/>
      <c r="M28" s="571"/>
      <c r="N28" s="572"/>
      <c r="O28" s="50"/>
      <c r="P28" s="50"/>
      <c r="Q28" s="50"/>
      <c r="R28" s="267"/>
    </row>
    <row r="29" spans="1:18" ht="15" customHeight="1" x14ac:dyDescent="0.25">
      <c r="A29" s="54">
        <v>4</v>
      </c>
      <c r="B29" s="570"/>
      <c r="C29" s="571"/>
      <c r="D29" s="571"/>
      <c r="E29" s="571"/>
      <c r="F29" s="571"/>
      <c r="G29" s="572"/>
      <c r="H29" s="54">
        <v>9</v>
      </c>
      <c r="I29" s="570"/>
      <c r="J29" s="571"/>
      <c r="K29" s="571"/>
      <c r="L29" s="571"/>
      <c r="M29" s="571"/>
      <c r="N29" s="572"/>
      <c r="O29" s="50"/>
      <c r="P29" s="50"/>
      <c r="Q29" s="50"/>
      <c r="R29" s="50"/>
    </row>
    <row r="30" spans="1:18" ht="15" customHeight="1" x14ac:dyDescent="0.25">
      <c r="A30" s="54">
        <v>5</v>
      </c>
      <c r="B30" s="570"/>
      <c r="C30" s="571"/>
      <c r="D30" s="571"/>
      <c r="E30" s="571"/>
      <c r="F30" s="571"/>
      <c r="G30" s="572"/>
      <c r="H30" s="54">
        <v>10</v>
      </c>
      <c r="I30" s="599"/>
      <c r="J30" s="599"/>
      <c r="K30" s="599"/>
      <c r="L30" s="599"/>
      <c r="M30" s="599"/>
      <c r="N30" s="599"/>
      <c r="O30" s="50"/>
      <c r="P30" s="50"/>
      <c r="Q30" s="50"/>
      <c r="R30" s="50"/>
    </row>
    <row r="31" spans="1:18" x14ac:dyDescent="0.25">
      <c r="A31" s="600" t="s">
        <v>286</v>
      </c>
      <c r="B31" s="601"/>
      <c r="C31" s="601"/>
      <c r="D31" s="601"/>
      <c r="E31" s="601"/>
      <c r="F31" s="601"/>
      <c r="G31" s="601"/>
      <c r="H31" s="601"/>
      <c r="I31" s="601"/>
      <c r="J31" s="601"/>
      <c r="K31" s="601"/>
      <c r="L31" s="601"/>
      <c r="M31" s="601"/>
      <c r="N31" s="602"/>
      <c r="O31" s="55"/>
      <c r="P31" s="55"/>
      <c r="Q31" s="55"/>
      <c r="R31" s="56"/>
    </row>
    <row r="32" spans="1:18" x14ac:dyDescent="0.25">
      <c r="A32" s="603" t="s">
        <v>287</v>
      </c>
      <c r="B32" s="604"/>
      <c r="C32" s="604"/>
      <c r="D32" s="604"/>
      <c r="E32" s="604"/>
      <c r="F32" s="604"/>
      <c r="G32" s="604"/>
      <c r="H32" s="605"/>
      <c r="I32" s="591" t="s">
        <v>909</v>
      </c>
      <c r="J32" s="593"/>
      <c r="K32" s="606" t="s">
        <v>910</v>
      </c>
      <c r="L32" s="606"/>
      <c r="M32" s="594" t="s">
        <v>288</v>
      </c>
      <c r="N32" s="594"/>
      <c r="O32" s="594">
        <v>2027</v>
      </c>
      <c r="P32" s="594"/>
      <c r="Q32" s="594">
        <v>2028</v>
      </c>
      <c r="R32" s="594"/>
    </row>
    <row r="33" spans="1:19" x14ac:dyDescent="0.25">
      <c r="A33" s="595" t="s">
        <v>462</v>
      </c>
      <c r="B33" s="596"/>
      <c r="C33" s="596"/>
      <c r="D33" s="596"/>
      <c r="E33" s="596"/>
      <c r="F33" s="596"/>
      <c r="G33" s="596"/>
      <c r="H33" s="597"/>
      <c r="I33" s="598">
        <v>11</v>
      </c>
      <c r="J33" s="598"/>
      <c r="K33" s="1024"/>
      <c r="L33" s="1024"/>
      <c r="M33" s="1024"/>
      <c r="N33" s="1024"/>
      <c r="O33" s="1024"/>
      <c r="P33" s="1024"/>
      <c r="Q33" s="598"/>
      <c r="R33" s="598"/>
      <c r="S33" t="s">
        <v>947</v>
      </c>
    </row>
    <row r="34" spans="1:19" x14ac:dyDescent="0.25">
      <c r="A34" s="595" t="s">
        <v>463</v>
      </c>
      <c r="B34" s="596"/>
      <c r="C34" s="596"/>
      <c r="D34" s="596"/>
      <c r="E34" s="596"/>
      <c r="F34" s="596"/>
      <c r="G34" s="596"/>
      <c r="H34" s="597"/>
      <c r="I34" s="1016">
        <v>45</v>
      </c>
      <c r="J34" s="1017"/>
      <c r="K34" s="1251"/>
      <c r="L34" s="1252"/>
      <c r="M34" s="1251"/>
      <c r="N34" s="1252"/>
      <c r="O34" s="1251"/>
      <c r="P34" s="1252"/>
      <c r="Q34" s="1016"/>
      <c r="R34" s="1017"/>
    </row>
    <row r="35" spans="1:19" ht="15" customHeight="1" x14ac:dyDescent="0.25">
      <c r="A35" s="603" t="s">
        <v>289</v>
      </c>
      <c r="B35" s="604"/>
      <c r="C35" s="604"/>
      <c r="D35" s="604"/>
      <c r="E35" s="604"/>
      <c r="F35" s="604"/>
      <c r="G35" s="604"/>
      <c r="H35" s="605"/>
      <c r="I35" s="591" t="s">
        <v>909</v>
      </c>
      <c r="J35" s="593"/>
      <c r="K35" s="606" t="s">
        <v>910</v>
      </c>
      <c r="L35" s="606"/>
      <c r="M35" s="594" t="s">
        <v>288</v>
      </c>
      <c r="N35" s="594"/>
      <c r="O35" s="594">
        <v>2027</v>
      </c>
      <c r="P35" s="594"/>
      <c r="Q35" s="594">
        <v>2028</v>
      </c>
      <c r="R35" s="594"/>
    </row>
    <row r="36" spans="1:19" x14ac:dyDescent="0.25">
      <c r="A36" s="595"/>
      <c r="B36" s="596"/>
      <c r="C36" s="596"/>
      <c r="D36" s="596"/>
      <c r="E36" s="596"/>
      <c r="F36" s="596"/>
      <c r="G36" s="596"/>
      <c r="H36" s="597"/>
      <c r="I36" s="607"/>
      <c r="J36" s="598"/>
      <c r="K36" s="607"/>
      <c r="L36" s="598"/>
      <c r="M36" s="598"/>
      <c r="N36" s="598"/>
      <c r="O36" s="607"/>
      <c r="P36" s="598"/>
      <c r="Q36" s="607"/>
      <c r="R36" s="598"/>
    </row>
    <row r="37" spans="1:19" x14ac:dyDescent="0.25">
      <c r="A37" s="595"/>
      <c r="B37" s="596"/>
      <c r="C37" s="596"/>
      <c r="D37" s="596"/>
      <c r="E37" s="596"/>
      <c r="F37" s="596"/>
      <c r="G37" s="596"/>
      <c r="H37" s="597"/>
      <c r="I37" s="1255"/>
      <c r="J37" s="1256"/>
      <c r="K37" s="1255"/>
      <c r="L37" s="1256"/>
      <c r="M37" s="1016"/>
      <c r="N37" s="1017"/>
      <c r="O37" s="1255"/>
      <c r="P37" s="1256"/>
      <c r="Q37" s="1255"/>
      <c r="R37" s="1256"/>
    </row>
    <row r="38" spans="1:19" s="595" customFormat="1" ht="15" customHeight="1" x14ac:dyDescent="0.25">
      <c r="A38" s="1253"/>
      <c r="B38" s="1254"/>
      <c r="C38" s="1254"/>
      <c r="D38" s="1254"/>
      <c r="E38" s="1254"/>
      <c r="F38" s="1254"/>
      <c r="G38" s="1254"/>
      <c r="H38" s="1254"/>
      <c r="I38" s="1254"/>
      <c r="J38" s="1254"/>
      <c r="K38" s="1254"/>
      <c r="L38" s="1254"/>
      <c r="M38" s="1254"/>
      <c r="N38" s="1254"/>
      <c r="O38" s="1254"/>
      <c r="P38" s="1254"/>
      <c r="Q38" s="1254"/>
      <c r="R38" s="1254"/>
    </row>
    <row r="39" spans="1:19" ht="15" customHeight="1" x14ac:dyDescent="0.25">
      <c r="A39" s="603" t="s">
        <v>290</v>
      </c>
      <c r="B39" s="604"/>
      <c r="C39" s="604"/>
      <c r="D39" s="604"/>
      <c r="E39" s="604"/>
      <c r="F39" s="604"/>
      <c r="G39" s="604"/>
      <c r="H39" s="605"/>
      <c r="I39" s="591" t="s">
        <v>909</v>
      </c>
      <c r="J39" s="593"/>
      <c r="K39" s="606" t="s">
        <v>910</v>
      </c>
      <c r="L39" s="606"/>
      <c r="M39" s="594" t="s">
        <v>288</v>
      </c>
      <c r="N39" s="594"/>
      <c r="O39" s="594">
        <v>2027</v>
      </c>
      <c r="P39" s="594"/>
      <c r="Q39" s="594">
        <v>2028</v>
      </c>
      <c r="R39" s="594"/>
    </row>
    <row r="40" spans="1:19" x14ac:dyDescent="0.25">
      <c r="A40" s="595"/>
      <c r="B40" s="596"/>
      <c r="C40" s="596"/>
      <c r="D40" s="596"/>
      <c r="E40" s="596"/>
      <c r="F40" s="596"/>
      <c r="G40" s="596"/>
      <c r="H40" s="597"/>
      <c r="I40" s="608"/>
      <c r="J40" s="608"/>
      <c r="K40" s="598"/>
      <c r="L40" s="598"/>
      <c r="M40" s="598"/>
      <c r="N40" s="598"/>
      <c r="O40" s="608"/>
      <c r="P40" s="608"/>
      <c r="Q40" s="608"/>
      <c r="R40" s="608"/>
    </row>
    <row r="41" spans="1:19" ht="15" customHeight="1" x14ac:dyDescent="0.25">
      <c r="A41" s="603" t="s">
        <v>291</v>
      </c>
      <c r="B41" s="604"/>
      <c r="C41" s="604"/>
      <c r="D41" s="604"/>
      <c r="E41" s="604"/>
      <c r="F41" s="604"/>
      <c r="G41" s="604"/>
      <c r="H41" s="605"/>
      <c r="I41" s="591" t="s">
        <v>909</v>
      </c>
      <c r="J41" s="593"/>
      <c r="K41" s="606" t="s">
        <v>910</v>
      </c>
      <c r="L41" s="606"/>
      <c r="M41" s="594" t="s">
        <v>288</v>
      </c>
      <c r="N41" s="594"/>
      <c r="O41" s="594">
        <v>2027</v>
      </c>
      <c r="P41" s="594"/>
      <c r="Q41" s="594">
        <v>2028</v>
      </c>
      <c r="R41" s="594"/>
    </row>
    <row r="42" spans="1:19" x14ac:dyDescent="0.25">
      <c r="A42" s="609"/>
      <c r="B42" s="610"/>
      <c r="C42" s="610"/>
      <c r="D42" s="610"/>
      <c r="E42" s="610"/>
      <c r="F42" s="610"/>
      <c r="G42" s="610"/>
      <c r="H42" s="611"/>
      <c r="I42" s="598"/>
      <c r="J42" s="598"/>
      <c r="K42" s="598"/>
      <c r="L42" s="598"/>
      <c r="M42" s="598"/>
      <c r="N42" s="598"/>
      <c r="O42" s="598"/>
      <c r="P42" s="598"/>
      <c r="Q42" s="598"/>
      <c r="R42" s="598"/>
    </row>
    <row r="43" spans="1:19" x14ac:dyDescent="0.25">
      <c r="A43" s="50"/>
      <c r="B43" s="50"/>
      <c r="C43" s="50"/>
      <c r="D43" s="50"/>
      <c r="E43" s="50"/>
      <c r="F43" s="50"/>
      <c r="G43" s="50"/>
      <c r="H43" s="50"/>
      <c r="I43" s="50"/>
      <c r="J43" s="50"/>
      <c r="K43" s="50"/>
      <c r="L43" s="50"/>
      <c r="M43" s="50"/>
      <c r="N43" s="50"/>
      <c r="O43" s="50"/>
      <c r="P43" s="50"/>
      <c r="Q43" s="50"/>
      <c r="R43" s="50"/>
    </row>
    <row r="44" spans="1:19" x14ac:dyDescent="0.25">
      <c r="A44" s="600" t="s">
        <v>292</v>
      </c>
      <c r="B44" s="601"/>
      <c r="C44" s="601"/>
      <c r="D44" s="601"/>
      <c r="E44" s="601"/>
      <c r="F44" s="601"/>
      <c r="G44" s="601"/>
      <c r="H44" s="601"/>
      <c r="I44" s="601"/>
      <c r="J44" s="601"/>
      <c r="K44" s="601"/>
      <c r="L44" s="601"/>
      <c r="M44" s="601"/>
      <c r="N44" s="602"/>
      <c r="O44" s="50"/>
      <c r="P44" s="50"/>
      <c r="Q44" s="50"/>
      <c r="R44" s="50"/>
    </row>
    <row r="45" spans="1:19" ht="42.75" x14ac:dyDescent="0.25">
      <c r="A45" s="594" t="s">
        <v>293</v>
      </c>
      <c r="B45" s="594"/>
      <c r="C45" s="57" t="s">
        <v>294</v>
      </c>
      <c r="D45" s="57" t="s">
        <v>295</v>
      </c>
      <c r="E45" s="57" t="s">
        <v>296</v>
      </c>
      <c r="F45" s="57" t="s">
        <v>297</v>
      </c>
      <c r="G45" s="57" t="s">
        <v>298</v>
      </c>
      <c r="H45" s="57" t="s">
        <v>299</v>
      </c>
      <c r="I45" s="57" t="s">
        <v>300</v>
      </c>
      <c r="J45" s="57" t="s">
        <v>301</v>
      </c>
      <c r="K45" s="57" t="s">
        <v>302</v>
      </c>
      <c r="L45" s="57" t="s">
        <v>303</v>
      </c>
      <c r="M45" s="57" t="s">
        <v>304</v>
      </c>
      <c r="N45" s="57" t="s">
        <v>305</v>
      </c>
      <c r="O45" s="50"/>
      <c r="P45" s="50"/>
      <c r="Q45" s="50"/>
      <c r="R45" s="50"/>
    </row>
    <row r="46" spans="1:19" x14ac:dyDescent="0.25">
      <c r="A46" s="612">
        <f>IF(A26&gt;0,A26,"")</f>
        <v>1</v>
      </c>
      <c r="B46" s="613"/>
      <c r="C46" s="58"/>
      <c r="D46" s="58"/>
      <c r="E46" s="58"/>
      <c r="F46" s="58"/>
      <c r="G46" s="58"/>
      <c r="H46" s="58"/>
      <c r="I46" s="58"/>
      <c r="J46" s="58"/>
      <c r="K46" s="58"/>
      <c r="L46" s="58"/>
      <c r="M46" s="254"/>
      <c r="N46" s="58"/>
      <c r="O46" s="50"/>
      <c r="P46" s="50"/>
      <c r="Q46" s="50"/>
      <c r="R46" s="50"/>
    </row>
    <row r="47" spans="1:19" x14ac:dyDescent="0.25">
      <c r="A47" s="612">
        <f>IF(A27&gt;0,A27,"")</f>
        <v>2</v>
      </c>
      <c r="B47" s="613"/>
      <c r="C47" s="58"/>
      <c r="D47" s="269"/>
      <c r="E47" s="254"/>
      <c r="F47" s="269"/>
      <c r="G47" s="58"/>
      <c r="H47" s="58"/>
      <c r="I47" s="58"/>
      <c r="J47" s="58"/>
      <c r="K47" s="58"/>
      <c r="L47" s="58"/>
      <c r="M47" s="254"/>
      <c r="N47" s="58"/>
      <c r="O47" s="50"/>
      <c r="P47" s="50"/>
      <c r="Q47" s="50"/>
      <c r="R47" s="50"/>
    </row>
    <row r="48" spans="1:19" hidden="1" x14ac:dyDescent="0.25">
      <c r="A48" s="612">
        <v>7</v>
      </c>
      <c r="B48" s="613"/>
      <c r="C48" s="58"/>
      <c r="D48" s="58"/>
      <c r="E48" s="58"/>
      <c r="F48" s="58"/>
      <c r="G48" s="58"/>
      <c r="H48" s="58"/>
      <c r="I48" s="58"/>
      <c r="J48" s="58"/>
      <c r="K48" s="58"/>
      <c r="L48" s="58"/>
      <c r="M48" s="58"/>
      <c r="N48" s="58"/>
      <c r="O48" s="50"/>
      <c r="P48" s="50"/>
      <c r="Q48" s="50"/>
      <c r="R48" s="50"/>
    </row>
    <row r="49" spans="1:20" ht="15.75" hidden="1" thickBot="1" x14ac:dyDescent="0.3">
      <c r="A49" s="614"/>
      <c r="B49" s="615"/>
      <c r="C49" s="59"/>
      <c r="D49" s="59"/>
      <c r="E49" s="59"/>
      <c r="F49" s="59"/>
      <c r="G49" s="59"/>
      <c r="H49" s="59"/>
      <c r="I49" s="59"/>
      <c r="J49" s="59"/>
      <c r="K49" s="59"/>
      <c r="L49" s="59"/>
      <c r="M49" s="59"/>
      <c r="N49" s="59"/>
      <c r="O49" s="50"/>
      <c r="P49" s="50"/>
      <c r="Q49" s="50"/>
      <c r="R49" s="50"/>
    </row>
    <row r="50" spans="1:20" hidden="1" x14ac:dyDescent="0.25">
      <c r="A50" s="612">
        <v>8</v>
      </c>
      <c r="B50" s="613"/>
      <c r="C50" s="58"/>
      <c r="D50" s="58"/>
      <c r="E50" s="58"/>
      <c r="F50" s="58"/>
      <c r="G50" s="58"/>
      <c r="H50" s="58"/>
      <c r="I50" s="58"/>
      <c r="J50" s="58"/>
      <c r="K50" s="58"/>
      <c r="L50" s="58"/>
      <c r="M50" s="58"/>
      <c r="N50" s="60"/>
      <c r="O50" s="61"/>
      <c r="P50" s="50"/>
      <c r="Q50" s="50"/>
      <c r="R50" s="50"/>
    </row>
    <row r="51" spans="1:20" ht="15.75" hidden="1" thickBot="1" x14ac:dyDescent="0.3">
      <c r="A51" s="614"/>
      <c r="B51" s="615"/>
      <c r="C51" s="59"/>
      <c r="D51" s="59"/>
      <c r="E51" s="59"/>
      <c r="F51" s="59"/>
      <c r="G51" s="59"/>
      <c r="H51" s="59"/>
      <c r="I51" s="59"/>
      <c r="J51" s="59"/>
      <c r="K51" s="59"/>
      <c r="L51" s="59"/>
      <c r="M51" s="59"/>
      <c r="N51" s="59"/>
      <c r="O51" s="50"/>
      <c r="P51" s="50"/>
      <c r="Q51" s="50"/>
      <c r="R51" s="50"/>
    </row>
    <row r="52" spans="1:20" hidden="1" x14ac:dyDescent="0.25">
      <c r="A52" s="612">
        <v>9</v>
      </c>
      <c r="B52" s="613"/>
      <c r="C52" s="58"/>
      <c r="D52" s="58"/>
      <c r="E52" s="58"/>
      <c r="F52" s="58"/>
      <c r="G52" s="58"/>
      <c r="H52" s="58"/>
      <c r="I52" s="58"/>
      <c r="J52" s="58"/>
      <c r="K52" s="58"/>
      <c r="L52" s="58"/>
      <c r="M52" s="58"/>
      <c r="N52" s="58"/>
      <c r="O52" s="50"/>
      <c r="P52" s="50"/>
      <c r="Q52" s="50"/>
      <c r="R52" s="50"/>
    </row>
    <row r="53" spans="1:20" ht="15.75" hidden="1" thickBot="1" x14ac:dyDescent="0.3">
      <c r="A53" s="614"/>
      <c r="B53" s="615"/>
      <c r="C53" s="59"/>
      <c r="D53" s="59"/>
      <c r="E53" s="59"/>
      <c r="F53" s="59"/>
      <c r="G53" s="59"/>
      <c r="H53" s="59"/>
      <c r="I53" s="59"/>
      <c r="J53" s="59"/>
      <c r="K53" s="59"/>
      <c r="L53" s="59"/>
      <c r="M53" s="59"/>
      <c r="N53" s="59"/>
      <c r="O53" s="50"/>
      <c r="P53" s="50"/>
      <c r="Q53" s="50"/>
      <c r="R53" s="50"/>
    </row>
    <row r="54" spans="1:20" hidden="1" x14ac:dyDescent="0.25">
      <c r="A54" s="612">
        <v>10</v>
      </c>
      <c r="B54" s="613"/>
      <c r="C54" s="58"/>
      <c r="D54" s="58"/>
      <c r="E54" s="58"/>
      <c r="F54" s="58"/>
      <c r="G54" s="58"/>
      <c r="H54" s="58"/>
      <c r="I54" s="58"/>
      <c r="J54" s="58"/>
      <c r="K54" s="58"/>
      <c r="L54" s="58"/>
      <c r="M54" s="58"/>
      <c r="N54" s="58"/>
      <c r="O54" s="50"/>
      <c r="P54" s="50"/>
      <c r="Q54" s="50"/>
      <c r="R54" s="50"/>
    </row>
    <row r="55" spans="1:20" ht="15.75" hidden="1" thickBot="1" x14ac:dyDescent="0.3">
      <c r="A55" s="614"/>
      <c r="B55" s="615"/>
      <c r="C55" s="59"/>
      <c r="D55" s="59"/>
      <c r="E55" s="59"/>
      <c r="F55" s="59"/>
      <c r="G55" s="59"/>
      <c r="H55" s="59"/>
      <c r="I55" s="59"/>
      <c r="J55" s="59"/>
      <c r="K55" s="59"/>
      <c r="L55" s="59"/>
      <c r="M55" s="59"/>
      <c r="N55" s="59"/>
      <c r="O55" s="50"/>
      <c r="P55" s="50"/>
      <c r="Q55" s="50"/>
      <c r="R55" s="50"/>
    </row>
    <row r="56" spans="1:20" x14ac:dyDescent="0.25">
      <c r="A56" s="262"/>
      <c r="B56" s="262"/>
      <c r="C56" s="262"/>
      <c r="D56" s="262"/>
      <c r="E56" s="262"/>
      <c r="F56" s="262"/>
      <c r="G56" s="262"/>
      <c r="H56" s="262"/>
      <c r="I56" s="262"/>
      <c r="J56" s="262"/>
      <c r="K56" s="262"/>
      <c r="L56" s="262"/>
      <c r="M56" s="262"/>
      <c r="N56" s="262"/>
      <c r="O56" s="50"/>
      <c r="P56" s="50"/>
      <c r="Q56" s="50"/>
      <c r="R56" s="50"/>
    </row>
    <row r="57" spans="1:20" x14ac:dyDescent="0.25">
      <c r="A57" s="623" t="s">
        <v>306</v>
      </c>
      <c r="B57" s="624"/>
      <c r="C57" s="624"/>
      <c r="D57" s="624"/>
      <c r="E57" s="624"/>
      <c r="F57" s="624"/>
      <c r="G57" s="624"/>
      <c r="H57" s="624"/>
      <c r="I57" s="624"/>
      <c r="J57" s="624"/>
      <c r="K57" s="624"/>
      <c r="L57" s="624"/>
      <c r="M57" s="624"/>
      <c r="N57" s="625"/>
      <c r="O57" s="50"/>
      <c r="P57" s="50"/>
      <c r="Q57" s="50"/>
      <c r="R57" s="50"/>
    </row>
    <row r="58" spans="1:20" x14ac:dyDescent="0.25">
      <c r="A58" s="255" t="s">
        <v>307</v>
      </c>
      <c r="B58" s="626" t="s">
        <v>308</v>
      </c>
      <c r="C58" s="627"/>
      <c r="D58" s="627"/>
      <c r="E58" s="627"/>
      <c r="F58" s="628"/>
      <c r="G58" s="629" t="s">
        <v>309</v>
      </c>
      <c r="H58" s="629"/>
      <c r="I58" s="629" t="s">
        <v>310</v>
      </c>
      <c r="J58" s="629"/>
      <c r="K58" s="629" t="s">
        <v>311</v>
      </c>
      <c r="L58" s="629"/>
      <c r="M58" s="567" t="s">
        <v>312</v>
      </c>
      <c r="N58" s="567"/>
      <c r="O58" s="50"/>
      <c r="P58" s="50"/>
      <c r="Q58" s="50"/>
      <c r="R58" s="50"/>
    </row>
    <row r="59" spans="1:20" x14ac:dyDescent="0.25">
      <c r="A59" s="256" t="s">
        <v>449</v>
      </c>
      <c r="B59" s="616" t="s">
        <v>373</v>
      </c>
      <c r="C59" s="617"/>
      <c r="D59" s="617"/>
      <c r="E59" s="617"/>
      <c r="F59" s="618"/>
      <c r="G59" s="619">
        <v>26.5</v>
      </c>
      <c r="H59" s="620"/>
      <c r="I59" s="621">
        <v>40</v>
      </c>
      <c r="J59" s="621"/>
      <c r="K59" s="1078">
        <f>I59*100/$S$64</f>
        <v>66.666666666666671</v>
      </c>
      <c r="L59" s="1078"/>
      <c r="M59" s="622">
        <f>G59*I59</f>
        <v>1060</v>
      </c>
      <c r="N59" s="622"/>
      <c r="O59" s="50"/>
      <c r="P59" s="50"/>
      <c r="Q59" s="50"/>
      <c r="R59" s="50"/>
    </row>
    <row r="60" spans="1:20" x14ac:dyDescent="0.25">
      <c r="A60" s="256"/>
      <c r="B60" s="616"/>
      <c r="C60" s="617"/>
      <c r="D60" s="617"/>
      <c r="E60" s="617"/>
      <c r="F60" s="618"/>
      <c r="G60" s="619"/>
      <c r="H60" s="620"/>
      <c r="I60" s="621"/>
      <c r="J60" s="621"/>
      <c r="K60" s="621"/>
      <c r="L60" s="621"/>
      <c r="M60" s="622"/>
      <c r="N60" s="622"/>
      <c r="O60" s="50"/>
      <c r="P60" s="50"/>
      <c r="Q60" s="50"/>
      <c r="R60" s="50"/>
    </row>
    <row r="61" spans="1:20" x14ac:dyDescent="0.25">
      <c r="A61" s="256" t="s">
        <v>681</v>
      </c>
      <c r="B61" s="616" t="s">
        <v>760</v>
      </c>
      <c r="C61" s="617"/>
      <c r="D61" s="617"/>
      <c r="E61" s="617"/>
      <c r="F61" s="618"/>
      <c r="G61" s="619">
        <v>16.84</v>
      </c>
      <c r="H61" s="620"/>
      <c r="I61" s="621">
        <v>20</v>
      </c>
      <c r="J61" s="621"/>
      <c r="K61" s="1078">
        <f>I61*100/$S$64</f>
        <v>33.333333333333336</v>
      </c>
      <c r="L61" s="1078"/>
      <c r="M61" s="622">
        <f>G61*I61</f>
        <v>336.8</v>
      </c>
      <c r="N61" s="622"/>
      <c r="O61" s="50"/>
      <c r="P61" s="50"/>
      <c r="Q61" s="50"/>
      <c r="R61" s="50"/>
    </row>
    <row r="62" spans="1:20" x14ac:dyDescent="0.25">
      <c r="A62" s="256"/>
      <c r="B62" s="616"/>
      <c r="C62" s="617"/>
      <c r="D62" s="617"/>
      <c r="E62" s="617"/>
      <c r="F62" s="618"/>
      <c r="G62" s="619"/>
      <c r="H62" s="620"/>
      <c r="I62" s="621"/>
      <c r="J62" s="621"/>
      <c r="K62" s="621"/>
      <c r="L62" s="621"/>
      <c r="M62" s="630"/>
      <c r="N62" s="630"/>
      <c r="O62" s="50"/>
      <c r="P62" s="50"/>
      <c r="Q62" s="50"/>
      <c r="R62" s="50"/>
    </row>
    <row r="63" spans="1:20" x14ac:dyDescent="0.25">
      <c r="A63" s="256"/>
      <c r="B63" s="616"/>
      <c r="C63" s="617"/>
      <c r="D63" s="617"/>
      <c r="E63" s="617"/>
      <c r="F63" s="618"/>
      <c r="G63" s="619"/>
      <c r="H63" s="620"/>
      <c r="I63" s="621"/>
      <c r="J63" s="621"/>
      <c r="K63" s="621"/>
      <c r="L63" s="621"/>
      <c r="M63" s="630"/>
      <c r="N63" s="630"/>
      <c r="O63" s="50"/>
      <c r="P63" s="50"/>
      <c r="Q63" s="50"/>
      <c r="R63" s="50"/>
    </row>
    <row r="64" spans="1:20" x14ac:dyDescent="0.25">
      <c r="A64" s="256"/>
      <c r="B64" s="616"/>
      <c r="C64" s="617"/>
      <c r="D64" s="617"/>
      <c r="E64" s="617"/>
      <c r="F64" s="618"/>
      <c r="G64" s="619"/>
      <c r="H64" s="620"/>
      <c r="I64" s="621"/>
      <c r="J64" s="621"/>
      <c r="K64" s="621"/>
      <c r="L64" s="621"/>
      <c r="M64" s="630"/>
      <c r="N64" s="630"/>
      <c r="O64" s="50"/>
      <c r="P64" s="50"/>
      <c r="Q64" s="50"/>
      <c r="R64" s="50"/>
      <c r="S64">
        <f>SUM(I49:J64)</f>
        <v>60</v>
      </c>
      <c r="T64" s="320">
        <f>SUM(K49:L64)</f>
        <v>100</v>
      </c>
    </row>
    <row r="65" spans="1:18" x14ac:dyDescent="0.25">
      <c r="A65" s="256"/>
      <c r="B65" s="616"/>
      <c r="C65" s="617"/>
      <c r="D65" s="617"/>
      <c r="E65" s="617"/>
      <c r="F65" s="618"/>
      <c r="G65" s="619"/>
      <c r="H65" s="620"/>
      <c r="I65" s="621"/>
      <c r="J65" s="621"/>
      <c r="K65" s="621"/>
      <c r="L65" s="621"/>
      <c r="M65" s="630"/>
      <c r="N65" s="630"/>
      <c r="O65" s="50"/>
      <c r="P65" s="50"/>
      <c r="Q65" s="50"/>
      <c r="R65" s="50"/>
    </row>
    <row r="66" spans="1:18" x14ac:dyDescent="0.25">
      <c r="A66" s="261">
        <f>COUNTA(B59:F65)</f>
        <v>2</v>
      </c>
      <c r="B66" s="631" t="s">
        <v>313</v>
      </c>
      <c r="C66" s="631"/>
      <c r="D66" s="631"/>
      <c r="E66" s="631"/>
      <c r="F66" s="631"/>
      <c r="G66" s="631"/>
      <c r="H66" s="631"/>
      <c r="I66" s="631"/>
      <c r="J66" s="631"/>
      <c r="K66" s="631"/>
      <c r="L66" s="632"/>
      <c r="M66" s="633">
        <f>SUM(M59:N65)</f>
        <v>1396.8</v>
      </c>
      <c r="N66" s="634"/>
      <c r="O66" s="50"/>
      <c r="P66" s="50"/>
      <c r="Q66" s="50"/>
      <c r="R66" s="50"/>
    </row>
    <row r="67" spans="1:18" x14ac:dyDescent="0.25">
      <c r="A67" s="262"/>
      <c r="B67" s="262"/>
      <c r="C67" s="262"/>
      <c r="D67" s="262"/>
      <c r="E67" s="262"/>
      <c r="F67" s="262"/>
      <c r="G67" s="262"/>
      <c r="H67" s="262"/>
      <c r="I67" s="262"/>
      <c r="J67" s="262"/>
      <c r="K67" s="262"/>
      <c r="L67" s="262"/>
      <c r="M67" s="262"/>
      <c r="N67" s="262"/>
      <c r="O67" s="50"/>
      <c r="P67" s="50"/>
      <c r="Q67" s="50"/>
      <c r="R67" s="50"/>
    </row>
    <row r="68" spans="1:18" x14ac:dyDescent="0.25">
      <c r="A68" s="623" t="s">
        <v>314</v>
      </c>
      <c r="B68" s="624"/>
      <c r="C68" s="624"/>
      <c r="D68" s="624"/>
      <c r="E68" s="624"/>
      <c r="F68" s="624"/>
      <c r="G68" s="624"/>
      <c r="H68" s="624"/>
      <c r="I68" s="624"/>
      <c r="J68" s="624"/>
      <c r="K68" s="624"/>
      <c r="L68" s="624"/>
      <c r="M68" s="624"/>
      <c r="N68" s="625"/>
      <c r="O68" s="50"/>
      <c r="P68" s="50"/>
      <c r="Q68" s="50"/>
      <c r="R68" s="50"/>
    </row>
    <row r="69" spans="1:18" x14ac:dyDescent="0.25">
      <c r="A69" s="648" t="s">
        <v>315</v>
      </c>
      <c r="B69" s="649"/>
      <c r="C69" s="649"/>
      <c r="D69" s="650"/>
      <c r="E69" s="648" t="s">
        <v>115</v>
      </c>
      <c r="F69" s="649"/>
      <c r="G69" s="649"/>
      <c r="H69" s="649"/>
      <c r="I69" s="649"/>
      <c r="J69" s="649"/>
      <c r="K69" s="649"/>
      <c r="L69" s="649"/>
      <c r="M69" s="635" t="s">
        <v>316</v>
      </c>
      <c r="N69" s="637"/>
      <c r="O69" s="50"/>
      <c r="P69" s="50"/>
      <c r="Q69" s="50"/>
      <c r="R69" s="50"/>
    </row>
    <row r="70" spans="1:18" x14ac:dyDescent="0.25">
      <c r="A70" s="638" t="s">
        <v>527</v>
      </c>
      <c r="B70" s="639"/>
      <c r="C70" s="639"/>
      <c r="D70" s="640"/>
      <c r="E70" s="638" t="s">
        <v>524</v>
      </c>
      <c r="F70" s="639"/>
      <c r="G70" s="639"/>
      <c r="H70" s="639"/>
      <c r="I70" s="639"/>
      <c r="J70" s="639"/>
      <c r="K70" s="639"/>
      <c r="L70" s="639"/>
      <c r="M70" s="1193">
        <v>10000</v>
      </c>
      <c r="N70" s="1194"/>
      <c r="O70" s="50"/>
      <c r="P70" s="50"/>
      <c r="Q70" s="50"/>
      <c r="R70" s="50"/>
    </row>
    <row r="71" spans="1:18" x14ac:dyDescent="0.25">
      <c r="A71" s="638"/>
      <c r="B71" s="639"/>
      <c r="C71" s="639"/>
      <c r="D71" s="640"/>
      <c r="E71" s="638"/>
      <c r="F71" s="639"/>
      <c r="G71" s="639"/>
      <c r="H71" s="639"/>
      <c r="I71" s="639"/>
      <c r="J71" s="639"/>
      <c r="K71" s="639"/>
      <c r="L71" s="639"/>
      <c r="M71" s="644"/>
      <c r="N71" s="645"/>
      <c r="O71" s="50"/>
      <c r="P71" s="50"/>
      <c r="Q71" s="50"/>
      <c r="R71" s="50"/>
    </row>
    <row r="72" spans="1:18" x14ac:dyDescent="0.25">
      <c r="A72" s="638"/>
      <c r="B72" s="639"/>
      <c r="C72" s="639"/>
      <c r="D72" s="640"/>
      <c r="E72" s="638"/>
      <c r="F72" s="639"/>
      <c r="G72" s="639"/>
      <c r="H72" s="639"/>
      <c r="I72" s="639"/>
      <c r="J72" s="639"/>
      <c r="K72" s="639"/>
      <c r="L72" s="639"/>
      <c r="M72" s="644"/>
      <c r="N72" s="645"/>
      <c r="O72" s="50"/>
      <c r="P72" s="50"/>
      <c r="Q72" s="50"/>
      <c r="R72" s="50"/>
    </row>
    <row r="73" spans="1:18" x14ac:dyDescent="0.25">
      <c r="A73" s="635" t="s">
        <v>317</v>
      </c>
      <c r="B73" s="636"/>
      <c r="C73" s="636"/>
      <c r="D73" s="636"/>
      <c r="E73" s="636"/>
      <c r="F73" s="636"/>
      <c r="G73" s="636"/>
      <c r="H73" s="636"/>
      <c r="I73" s="636"/>
      <c r="J73" s="636"/>
      <c r="K73" s="636"/>
      <c r="L73" s="637"/>
      <c r="M73" s="633">
        <f>SUM(M66+M70)</f>
        <v>11396.8</v>
      </c>
      <c r="N73" s="634"/>
      <c r="O73" s="50"/>
      <c r="P73" s="50"/>
      <c r="Q73" s="50"/>
      <c r="R73" s="50"/>
    </row>
  </sheetData>
  <mergeCells count="163">
    <mergeCell ref="A73:L73"/>
    <mergeCell ref="M73:N73"/>
    <mergeCell ref="A71:D71"/>
    <mergeCell ref="E71:L71"/>
    <mergeCell ref="M71:N71"/>
    <mergeCell ref="A72:D72"/>
    <mergeCell ref="E72:L72"/>
    <mergeCell ref="M72:N72"/>
    <mergeCell ref="A68:N68"/>
    <mergeCell ref="A69:D69"/>
    <mergeCell ref="E69:L69"/>
    <mergeCell ref="M69:N69"/>
    <mergeCell ref="A70:D70"/>
    <mergeCell ref="E70:L70"/>
    <mergeCell ref="M70:N70"/>
    <mergeCell ref="B65:F65"/>
    <mergeCell ref="G65:H65"/>
    <mergeCell ref="I65:J65"/>
    <mergeCell ref="K65:L65"/>
    <mergeCell ref="M65:N65"/>
    <mergeCell ref="B66:L66"/>
    <mergeCell ref="M66:N66"/>
    <mergeCell ref="B63:F63"/>
    <mergeCell ref="G63:H63"/>
    <mergeCell ref="I63:J63"/>
    <mergeCell ref="K63:L63"/>
    <mergeCell ref="M63:N63"/>
    <mergeCell ref="B64:F64"/>
    <mergeCell ref="G64:H64"/>
    <mergeCell ref="I64:J64"/>
    <mergeCell ref="K64:L64"/>
    <mergeCell ref="M64:N64"/>
    <mergeCell ref="B61:F61"/>
    <mergeCell ref="G61:H61"/>
    <mergeCell ref="I61:J61"/>
    <mergeCell ref="K61:L61"/>
    <mergeCell ref="M61:N61"/>
    <mergeCell ref="B62:F62"/>
    <mergeCell ref="G62:H62"/>
    <mergeCell ref="I62:J62"/>
    <mergeCell ref="K62:L62"/>
    <mergeCell ref="M62:N62"/>
    <mergeCell ref="B59:F59"/>
    <mergeCell ref="G59:H59"/>
    <mergeCell ref="I59:J59"/>
    <mergeCell ref="K59:L59"/>
    <mergeCell ref="M59:N59"/>
    <mergeCell ref="B60:F60"/>
    <mergeCell ref="G60:H60"/>
    <mergeCell ref="I60:J60"/>
    <mergeCell ref="K60:L60"/>
    <mergeCell ref="M60:N60"/>
    <mergeCell ref="B58:F58"/>
    <mergeCell ref="G58:H58"/>
    <mergeCell ref="I58:J58"/>
    <mergeCell ref="K58:L58"/>
    <mergeCell ref="M58:N58"/>
    <mergeCell ref="A48:B49"/>
    <mergeCell ref="A50:B51"/>
    <mergeCell ref="A52:B53"/>
    <mergeCell ref="A54:B55"/>
    <mergeCell ref="A44:N44"/>
    <mergeCell ref="A45:B45"/>
    <mergeCell ref="A46:B46"/>
    <mergeCell ref="A47:B47"/>
    <mergeCell ref="A42:H42"/>
    <mergeCell ref="I42:J42"/>
    <mergeCell ref="K42:L42"/>
    <mergeCell ref="M42:N42"/>
    <mergeCell ref="A57:N57"/>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36:H36"/>
    <mergeCell ref="I36:J36"/>
    <mergeCell ref="K36:L36"/>
    <mergeCell ref="M36:N36"/>
    <mergeCell ref="O36:P36"/>
    <mergeCell ref="Q36:R36"/>
    <mergeCell ref="A37:H37"/>
    <mergeCell ref="A38:XFD38"/>
    <mergeCell ref="I37:J37"/>
    <mergeCell ref="K37:L37"/>
    <mergeCell ref="M37:N37"/>
    <mergeCell ref="O37:P37"/>
    <mergeCell ref="Q37:R37"/>
    <mergeCell ref="A35:H35"/>
    <mergeCell ref="I35:J35"/>
    <mergeCell ref="K35:L35"/>
    <mergeCell ref="M35:N35"/>
    <mergeCell ref="O35:P35"/>
    <mergeCell ref="Q35:R35"/>
    <mergeCell ref="O32:P32"/>
    <mergeCell ref="Q32:R32"/>
    <mergeCell ref="A33:H33"/>
    <mergeCell ref="I33:J33"/>
    <mergeCell ref="K33:L33"/>
    <mergeCell ref="M33:N33"/>
    <mergeCell ref="O33:P33"/>
    <mergeCell ref="Q33:R33"/>
    <mergeCell ref="A34:H34"/>
    <mergeCell ref="I34:J34"/>
    <mergeCell ref="K34:L34"/>
    <mergeCell ref="M34:N34"/>
    <mergeCell ref="Q34:R34"/>
    <mergeCell ref="O34:P34"/>
    <mergeCell ref="B30:G30"/>
    <mergeCell ref="I30:N30"/>
    <mergeCell ref="A31:N31"/>
    <mergeCell ref="A32:H32"/>
    <mergeCell ref="I32:J32"/>
    <mergeCell ref="K32:L32"/>
    <mergeCell ref="M32:N32"/>
    <mergeCell ref="B27:G27"/>
    <mergeCell ref="I27:N27"/>
    <mergeCell ref="B28:G28"/>
    <mergeCell ref="I28:N28"/>
    <mergeCell ref="B29:G29"/>
    <mergeCell ref="I29:N29"/>
    <mergeCell ref="A11:B11"/>
    <mergeCell ref="C11:N11"/>
    <mergeCell ref="A12:B24"/>
    <mergeCell ref="C12:N24"/>
    <mergeCell ref="A25:N25"/>
    <mergeCell ref="B26:G26"/>
    <mergeCell ref="I26:N26"/>
    <mergeCell ref="A9:D9"/>
    <mergeCell ref="E9:H9"/>
    <mergeCell ref="I9:J9"/>
    <mergeCell ref="K9:L9"/>
    <mergeCell ref="M9:N9"/>
    <mergeCell ref="A10:B10"/>
    <mergeCell ref="C10:N10"/>
    <mergeCell ref="A7:D8"/>
    <mergeCell ref="E7:H8"/>
    <mergeCell ref="I7:N7"/>
    <mergeCell ref="I8:J8"/>
    <mergeCell ref="K8:L8"/>
    <mergeCell ref="M8:N8"/>
    <mergeCell ref="A2:N2"/>
    <mergeCell ref="A4:D4"/>
    <mergeCell ref="E4:H4"/>
    <mergeCell ref="I4:N4"/>
    <mergeCell ref="A5:D6"/>
    <mergeCell ref="E5:H6"/>
    <mergeCell ref="I5:N6"/>
  </mergeCells>
  <conditionalFormatting sqref="C46:N48 C50:N50 C52:N52 C54:N54">
    <cfRule type="cellIs" dxfId="73" priority="1" stopIfTrue="1" operator="equal">
      <formula>"x"</formula>
    </cfRule>
  </conditionalFormatting>
  <conditionalFormatting sqref="C49:N49 C51:N51 C53:N53 C55:N55">
    <cfRule type="cellIs" dxfId="72"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6:N55" xr:uid="{00000000-0002-0000-0F00-000000000000}"/>
  </dataValidations>
  <pageMargins left="0.7" right="0.7" top="0.75" bottom="0.75" header="0.3" footer="0.3"/>
  <pageSetup paperSize="9" scale="71" fitToHeight="0" orientation="landscape"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T78"/>
  <sheetViews>
    <sheetView topLeftCell="A43" zoomScale="89" zoomScaleNormal="89" workbookViewId="0">
      <selection activeCell="S43" sqref="S43"/>
    </sheetView>
  </sheetViews>
  <sheetFormatPr defaultRowHeight="15" x14ac:dyDescent="0.25"/>
  <sheetData>
    <row r="2" spans="1:18" ht="18.75" thickBot="1" x14ac:dyDescent="0.3">
      <c r="A2" s="520" t="s">
        <v>387</v>
      </c>
      <c r="B2" s="520"/>
      <c r="C2" s="520"/>
      <c r="D2" s="520"/>
      <c r="E2" s="520"/>
      <c r="F2" s="520"/>
      <c r="G2" s="520"/>
      <c r="H2" s="520"/>
      <c r="I2" s="520"/>
      <c r="J2" s="520"/>
      <c r="K2" s="520"/>
      <c r="L2" s="520"/>
      <c r="M2" s="520"/>
      <c r="N2" s="520"/>
      <c r="O2" s="50"/>
      <c r="P2" s="50"/>
      <c r="Q2" s="50"/>
      <c r="R2" s="50"/>
    </row>
    <row r="3" spans="1:18" x14ac:dyDescent="0.25">
      <c r="A3" s="51"/>
      <c r="B3" s="51"/>
      <c r="C3" s="51"/>
      <c r="D3" s="51"/>
      <c r="E3" s="51"/>
      <c r="F3" s="51"/>
      <c r="G3" s="51"/>
      <c r="H3" s="51"/>
      <c r="I3" s="51"/>
      <c r="J3" s="51"/>
      <c r="K3" s="51"/>
      <c r="L3" s="51"/>
      <c r="M3" s="51"/>
      <c r="N3" s="51"/>
      <c r="O3" s="52"/>
      <c r="P3" s="52"/>
      <c r="Q3" s="52"/>
      <c r="R3" s="52"/>
    </row>
    <row r="4" spans="1:18" x14ac:dyDescent="0.25">
      <c r="A4" s="521" t="s">
        <v>388</v>
      </c>
      <c r="B4" s="522"/>
      <c r="C4" s="522"/>
      <c r="D4" s="523"/>
      <c r="E4" s="524" t="s">
        <v>638</v>
      </c>
      <c r="F4" s="525"/>
      <c r="G4" s="525"/>
      <c r="H4" s="526"/>
      <c r="I4" s="527" t="s">
        <v>649</v>
      </c>
      <c r="J4" s="528"/>
      <c r="K4" s="528"/>
      <c r="L4" s="528"/>
      <c r="M4" s="528"/>
      <c r="N4" s="528"/>
      <c r="O4" s="52"/>
      <c r="P4" s="52"/>
      <c r="Q4" s="52"/>
      <c r="R4" s="52"/>
    </row>
    <row r="5" spans="1:18" x14ac:dyDescent="0.25">
      <c r="A5" s="529" t="s">
        <v>389</v>
      </c>
      <c r="B5" s="530"/>
      <c r="C5" s="530"/>
      <c r="D5" s="531"/>
      <c r="E5" s="535" t="s">
        <v>640</v>
      </c>
      <c r="F5" s="536"/>
      <c r="G5" s="536"/>
      <c r="H5" s="536"/>
      <c r="I5" s="537" t="s">
        <v>650</v>
      </c>
      <c r="J5" s="538"/>
      <c r="K5" s="538"/>
      <c r="L5" s="539"/>
      <c r="M5" s="539"/>
      <c r="N5" s="540"/>
      <c r="O5" s="52"/>
      <c r="P5" s="52"/>
      <c r="Q5" s="52"/>
      <c r="R5" s="52"/>
    </row>
    <row r="6" spans="1:18" x14ac:dyDescent="0.25">
      <c r="A6" s="532"/>
      <c r="B6" s="533"/>
      <c r="C6" s="533"/>
      <c r="D6" s="534"/>
      <c r="E6" s="536"/>
      <c r="F6" s="536"/>
      <c r="G6" s="536"/>
      <c r="H6" s="536"/>
      <c r="I6" s="541"/>
      <c r="J6" s="542"/>
      <c r="K6" s="542"/>
      <c r="L6" s="542"/>
      <c r="M6" s="542"/>
      <c r="N6" s="543"/>
      <c r="O6" s="52"/>
      <c r="P6" s="52"/>
      <c r="Q6" s="52"/>
      <c r="R6" s="52"/>
    </row>
    <row r="7" spans="1:18" x14ac:dyDescent="0.25">
      <c r="A7" s="557" t="s">
        <v>279</v>
      </c>
      <c r="B7" s="558"/>
      <c r="C7" s="558"/>
      <c r="D7" s="559"/>
      <c r="E7" s="563" t="s">
        <v>441</v>
      </c>
      <c r="F7" s="563"/>
      <c r="G7" s="563"/>
      <c r="H7" s="564"/>
      <c r="I7" s="567" t="s">
        <v>280</v>
      </c>
      <c r="J7" s="567"/>
      <c r="K7" s="567"/>
      <c r="L7" s="567"/>
      <c r="M7" s="567"/>
      <c r="N7" s="567"/>
      <c r="O7" s="52"/>
      <c r="P7" s="52"/>
      <c r="Q7" s="52"/>
      <c r="R7" s="52"/>
    </row>
    <row r="8" spans="1:18" x14ac:dyDescent="0.25">
      <c r="A8" s="560"/>
      <c r="B8" s="561"/>
      <c r="C8" s="561"/>
      <c r="D8" s="562"/>
      <c r="E8" s="565"/>
      <c r="F8" s="565"/>
      <c r="G8" s="565"/>
      <c r="H8" s="566"/>
      <c r="I8" s="568">
        <v>2026</v>
      </c>
      <c r="J8" s="569"/>
      <c r="K8" s="567">
        <v>2027</v>
      </c>
      <c r="L8" s="567"/>
      <c r="M8" s="567">
        <v>2028</v>
      </c>
      <c r="N8" s="567"/>
      <c r="O8" s="52"/>
      <c r="P8" s="52"/>
      <c r="Q8" s="52"/>
      <c r="R8" s="52"/>
    </row>
    <row r="9" spans="1:18" x14ac:dyDescent="0.25">
      <c r="A9" s="544" t="s">
        <v>281</v>
      </c>
      <c r="B9" s="545"/>
      <c r="C9" s="545"/>
      <c r="D9" s="546"/>
      <c r="E9" s="547" t="s">
        <v>651</v>
      </c>
      <c r="F9" s="547"/>
      <c r="G9" s="547"/>
      <c r="H9" s="548"/>
      <c r="I9" s="549" t="s">
        <v>282</v>
      </c>
      <c r="J9" s="550"/>
      <c r="K9" s="551"/>
      <c r="L9" s="551"/>
      <c r="M9" s="551"/>
      <c r="N9" s="551"/>
      <c r="O9" s="52"/>
      <c r="P9" s="52"/>
      <c r="Q9" s="52"/>
      <c r="R9" s="52"/>
    </row>
    <row r="10" spans="1:18" ht="66" customHeight="1" x14ac:dyDescent="0.25">
      <c r="A10" s="552" t="s">
        <v>283</v>
      </c>
      <c r="B10" s="553"/>
      <c r="C10" s="573" t="s">
        <v>653</v>
      </c>
      <c r="D10" s="555"/>
      <c r="E10" s="555"/>
      <c r="F10" s="555"/>
      <c r="G10" s="555"/>
      <c r="H10" s="555"/>
      <c r="I10" s="555"/>
      <c r="J10" s="555"/>
      <c r="K10" s="555"/>
      <c r="L10" s="555"/>
      <c r="M10" s="555"/>
      <c r="N10" s="556"/>
      <c r="O10" s="50"/>
      <c r="P10" s="50"/>
      <c r="Q10" s="50"/>
      <c r="R10" s="50"/>
    </row>
    <row r="11" spans="1:18" x14ac:dyDescent="0.25">
      <c r="A11" s="552"/>
      <c r="B11" s="553"/>
      <c r="C11" s="573"/>
      <c r="D11" s="574"/>
      <c r="E11" s="574"/>
      <c r="F11" s="574"/>
      <c r="G11" s="574"/>
      <c r="H11" s="574"/>
      <c r="I11" s="574"/>
      <c r="J11" s="574"/>
      <c r="K11" s="574"/>
      <c r="L11" s="574"/>
      <c r="M11" s="574"/>
      <c r="N11" s="575"/>
      <c r="O11" s="50"/>
      <c r="P11" s="50"/>
      <c r="Q11" s="50"/>
      <c r="R11" s="50"/>
    </row>
    <row r="12" spans="1:18" x14ac:dyDescent="0.25">
      <c r="A12" s="576" t="s">
        <v>284</v>
      </c>
      <c r="B12" s="577"/>
      <c r="C12" s="1082" t="s">
        <v>664</v>
      </c>
      <c r="D12" s="1083"/>
      <c r="E12" s="1083"/>
      <c r="F12" s="1083"/>
      <c r="G12" s="1083"/>
      <c r="H12" s="1083"/>
      <c r="I12" s="1083"/>
      <c r="J12" s="1083"/>
      <c r="K12" s="1083"/>
      <c r="L12" s="1083"/>
      <c r="M12" s="1083"/>
      <c r="N12" s="1084"/>
      <c r="O12" s="50"/>
      <c r="P12" s="50"/>
      <c r="Q12" s="50"/>
      <c r="R12" s="50"/>
    </row>
    <row r="13" spans="1:18" x14ac:dyDescent="0.25">
      <c r="A13" s="578"/>
      <c r="B13" s="579"/>
      <c r="C13" s="1085"/>
      <c r="D13" s="1086"/>
      <c r="E13" s="1086"/>
      <c r="F13" s="1086"/>
      <c r="G13" s="1086"/>
      <c r="H13" s="1086"/>
      <c r="I13" s="1086"/>
      <c r="J13" s="1086"/>
      <c r="K13" s="1086"/>
      <c r="L13" s="1086"/>
      <c r="M13" s="1086"/>
      <c r="N13" s="1087"/>
      <c r="O13" s="50"/>
      <c r="P13" s="50"/>
      <c r="Q13" s="50"/>
      <c r="R13" s="50"/>
    </row>
    <row r="14" spans="1:18" x14ac:dyDescent="0.25">
      <c r="A14" s="578"/>
      <c r="B14" s="579"/>
      <c r="C14" s="1085"/>
      <c r="D14" s="1086"/>
      <c r="E14" s="1086"/>
      <c r="F14" s="1086"/>
      <c r="G14" s="1086"/>
      <c r="H14" s="1086"/>
      <c r="I14" s="1086"/>
      <c r="J14" s="1086"/>
      <c r="K14" s="1086"/>
      <c r="L14" s="1086"/>
      <c r="M14" s="1086"/>
      <c r="N14" s="1087"/>
      <c r="O14" s="1261"/>
      <c r="P14" s="1262"/>
      <c r="Q14" s="1262"/>
      <c r="R14" s="1262"/>
    </row>
    <row r="15" spans="1:18" ht="3" customHeight="1" x14ac:dyDescent="0.25">
      <c r="A15" s="578"/>
      <c r="B15" s="579"/>
      <c r="C15" s="1085"/>
      <c r="D15" s="1086"/>
      <c r="E15" s="1086"/>
      <c r="F15" s="1086"/>
      <c r="G15" s="1086"/>
      <c r="H15" s="1086"/>
      <c r="I15" s="1086"/>
      <c r="J15" s="1086"/>
      <c r="K15" s="1086"/>
      <c r="L15" s="1086"/>
      <c r="M15" s="1086"/>
      <c r="N15" s="1087"/>
      <c r="O15" s="50"/>
      <c r="P15" s="50"/>
      <c r="Q15" s="50"/>
      <c r="R15" s="50"/>
    </row>
    <row r="16" spans="1:18" hidden="1" x14ac:dyDescent="0.25">
      <c r="A16" s="578"/>
      <c r="B16" s="579"/>
      <c r="C16" s="1085"/>
      <c r="D16" s="1086"/>
      <c r="E16" s="1086"/>
      <c r="F16" s="1086"/>
      <c r="G16" s="1086"/>
      <c r="H16" s="1086"/>
      <c r="I16" s="1086"/>
      <c r="J16" s="1086"/>
      <c r="K16" s="1086"/>
      <c r="L16" s="1086"/>
      <c r="M16" s="1086"/>
      <c r="N16" s="1087"/>
      <c r="O16" s="50"/>
      <c r="P16" s="50"/>
      <c r="Q16" s="50"/>
      <c r="R16" s="50"/>
    </row>
    <row r="17" spans="1:18" hidden="1" x14ac:dyDescent="0.25">
      <c r="A17" s="578"/>
      <c r="B17" s="579"/>
      <c r="C17" s="1085"/>
      <c r="D17" s="1086"/>
      <c r="E17" s="1086"/>
      <c r="F17" s="1086"/>
      <c r="G17" s="1086"/>
      <c r="H17" s="1086"/>
      <c r="I17" s="1086"/>
      <c r="J17" s="1086"/>
      <c r="K17" s="1086"/>
      <c r="L17" s="1086"/>
      <c r="M17" s="1086"/>
      <c r="N17" s="1087"/>
      <c r="O17" s="50"/>
      <c r="P17" s="50"/>
      <c r="Q17" s="50"/>
      <c r="R17" s="50"/>
    </row>
    <row r="18" spans="1:18" hidden="1" x14ac:dyDescent="0.25">
      <c r="A18" s="578"/>
      <c r="B18" s="579"/>
      <c r="C18" s="1085"/>
      <c r="D18" s="1086"/>
      <c r="E18" s="1086"/>
      <c r="F18" s="1086"/>
      <c r="G18" s="1086"/>
      <c r="H18" s="1086"/>
      <c r="I18" s="1086"/>
      <c r="J18" s="1086"/>
      <c r="K18" s="1086"/>
      <c r="L18" s="1086"/>
      <c r="M18" s="1086"/>
      <c r="N18" s="1087"/>
      <c r="O18" s="50"/>
      <c r="P18" s="50"/>
      <c r="Q18" s="50"/>
      <c r="R18" s="50"/>
    </row>
    <row r="19" spans="1:18" hidden="1" x14ac:dyDescent="0.25">
      <c r="A19" s="578"/>
      <c r="B19" s="579"/>
      <c r="C19" s="1085"/>
      <c r="D19" s="1086"/>
      <c r="E19" s="1086"/>
      <c r="F19" s="1086"/>
      <c r="G19" s="1086"/>
      <c r="H19" s="1086"/>
      <c r="I19" s="1086"/>
      <c r="J19" s="1086"/>
      <c r="K19" s="1086"/>
      <c r="L19" s="1086"/>
      <c r="M19" s="1086"/>
      <c r="N19" s="1087"/>
      <c r="O19" s="50"/>
      <c r="P19" s="50"/>
      <c r="Q19" s="50"/>
      <c r="R19" s="50"/>
    </row>
    <row r="20" spans="1:18" hidden="1" x14ac:dyDescent="0.25">
      <c r="A20" s="578"/>
      <c r="B20" s="579"/>
      <c r="C20" s="1085"/>
      <c r="D20" s="1086"/>
      <c r="E20" s="1086"/>
      <c r="F20" s="1086"/>
      <c r="G20" s="1086"/>
      <c r="H20" s="1086"/>
      <c r="I20" s="1086"/>
      <c r="J20" s="1086"/>
      <c r="K20" s="1086"/>
      <c r="L20" s="1086"/>
      <c r="M20" s="1086"/>
      <c r="N20" s="1087"/>
      <c r="O20" s="50"/>
      <c r="P20" s="50"/>
      <c r="Q20" s="50"/>
      <c r="R20" s="50"/>
    </row>
    <row r="21" spans="1:18" hidden="1" x14ac:dyDescent="0.25">
      <c r="A21" s="578"/>
      <c r="B21" s="579"/>
      <c r="C21" s="1085"/>
      <c r="D21" s="1086"/>
      <c r="E21" s="1086"/>
      <c r="F21" s="1086"/>
      <c r="G21" s="1086"/>
      <c r="H21" s="1086"/>
      <c r="I21" s="1086"/>
      <c r="J21" s="1086"/>
      <c r="K21" s="1086"/>
      <c r="L21" s="1086"/>
      <c r="M21" s="1086"/>
      <c r="N21" s="1087"/>
      <c r="O21" s="50"/>
      <c r="P21" s="50"/>
      <c r="Q21" s="50"/>
      <c r="R21" s="50"/>
    </row>
    <row r="22" spans="1:18" hidden="1" x14ac:dyDescent="0.25">
      <c r="A22" s="578"/>
      <c r="B22" s="579"/>
      <c r="C22" s="1085"/>
      <c r="D22" s="1086"/>
      <c r="E22" s="1086"/>
      <c r="F22" s="1086"/>
      <c r="G22" s="1086"/>
      <c r="H22" s="1086"/>
      <c r="I22" s="1086"/>
      <c r="J22" s="1086"/>
      <c r="K22" s="1086"/>
      <c r="L22" s="1086"/>
      <c r="M22" s="1086"/>
      <c r="N22" s="1087"/>
      <c r="O22" s="50"/>
      <c r="P22" s="50"/>
      <c r="Q22" s="50"/>
      <c r="R22" s="50"/>
    </row>
    <row r="23" spans="1:18" hidden="1" x14ac:dyDescent="0.25">
      <c r="A23" s="578"/>
      <c r="B23" s="579"/>
      <c r="C23" s="1085"/>
      <c r="D23" s="1086"/>
      <c r="E23" s="1086"/>
      <c r="F23" s="1086"/>
      <c r="G23" s="1086"/>
      <c r="H23" s="1086"/>
      <c r="I23" s="1086"/>
      <c r="J23" s="1086"/>
      <c r="K23" s="1086"/>
      <c r="L23" s="1086"/>
      <c r="M23" s="1086"/>
      <c r="N23" s="1087"/>
      <c r="O23" s="50"/>
      <c r="P23" s="50"/>
      <c r="Q23" s="50"/>
      <c r="R23" s="50"/>
    </row>
    <row r="24" spans="1:18" hidden="1" x14ac:dyDescent="0.25">
      <c r="A24" s="580"/>
      <c r="B24" s="581"/>
      <c r="C24" s="1088"/>
      <c r="D24" s="1089"/>
      <c r="E24" s="1089"/>
      <c r="F24" s="1089"/>
      <c r="G24" s="1089"/>
      <c r="H24" s="1089"/>
      <c r="I24" s="1089"/>
      <c r="J24" s="1089"/>
      <c r="K24" s="1089"/>
      <c r="L24" s="1089"/>
      <c r="M24" s="1089"/>
      <c r="N24" s="1090"/>
      <c r="O24" s="50"/>
      <c r="P24" s="50"/>
      <c r="Q24" s="50"/>
      <c r="R24" s="50"/>
    </row>
    <row r="25" spans="1:18" x14ac:dyDescent="0.25">
      <c r="A25" s="591" t="s">
        <v>0</v>
      </c>
      <c r="B25" s="592"/>
      <c r="C25" s="592"/>
      <c r="D25" s="592"/>
      <c r="E25" s="592"/>
      <c r="F25" s="592"/>
      <c r="G25" s="592"/>
      <c r="H25" s="592"/>
      <c r="I25" s="592"/>
      <c r="J25" s="592"/>
      <c r="K25" s="592"/>
      <c r="L25" s="592"/>
      <c r="M25" s="592"/>
      <c r="N25" s="593"/>
      <c r="O25" s="50"/>
      <c r="P25" s="50"/>
      <c r="Q25" s="50"/>
      <c r="R25" s="267"/>
    </row>
    <row r="26" spans="1:18" ht="150.75" customHeight="1" x14ac:dyDescent="0.25">
      <c r="A26" s="54">
        <v>1</v>
      </c>
      <c r="B26" s="570" t="s">
        <v>973</v>
      </c>
      <c r="C26" s="571"/>
      <c r="D26" s="571"/>
      <c r="E26" s="571"/>
      <c r="F26" s="571"/>
      <c r="G26" s="572"/>
      <c r="H26" s="54">
        <v>6</v>
      </c>
      <c r="I26" s="1225"/>
      <c r="J26" s="1226"/>
      <c r="K26" s="1226"/>
      <c r="L26" s="1226"/>
      <c r="M26" s="1226"/>
      <c r="N26" s="1227"/>
      <c r="O26" s="50"/>
      <c r="P26" s="50"/>
      <c r="Q26" s="50"/>
      <c r="R26" s="267"/>
    </row>
    <row r="27" spans="1:18" ht="87.75" customHeight="1" x14ac:dyDescent="0.25">
      <c r="A27" s="54">
        <v>2</v>
      </c>
      <c r="B27" s="570" t="s">
        <v>974</v>
      </c>
      <c r="C27" s="571"/>
      <c r="D27" s="571"/>
      <c r="E27" s="571"/>
      <c r="F27" s="571"/>
      <c r="G27" s="572"/>
      <c r="H27" s="54">
        <v>7</v>
      </c>
      <c r="I27" s="570"/>
      <c r="J27" s="571"/>
      <c r="K27" s="571"/>
      <c r="L27" s="571"/>
      <c r="M27" s="571"/>
      <c r="N27" s="572"/>
      <c r="O27" s="50"/>
      <c r="P27" s="50"/>
      <c r="Q27" s="50"/>
      <c r="R27" s="267"/>
    </row>
    <row r="28" spans="1:18" ht="77.25" customHeight="1" x14ac:dyDescent="0.25">
      <c r="A28" s="54">
        <v>3</v>
      </c>
      <c r="B28" s="1257" t="s">
        <v>975</v>
      </c>
      <c r="C28" s="1258"/>
      <c r="D28" s="1258"/>
      <c r="E28" s="1258"/>
      <c r="F28" s="1258"/>
      <c r="G28" s="1259"/>
      <c r="H28" s="54">
        <v>8</v>
      </c>
      <c r="I28" s="570"/>
      <c r="J28" s="571"/>
      <c r="K28" s="571"/>
      <c r="L28" s="571"/>
      <c r="M28" s="571"/>
      <c r="N28" s="572"/>
      <c r="O28" s="50"/>
      <c r="P28" s="50"/>
      <c r="Q28" s="50"/>
      <c r="R28" s="267"/>
    </row>
    <row r="29" spans="1:18" ht="142.5" customHeight="1" x14ac:dyDescent="0.25">
      <c r="A29" s="54">
        <v>4</v>
      </c>
      <c r="B29" s="1225"/>
      <c r="C29" s="1226"/>
      <c r="D29" s="1226"/>
      <c r="E29" s="1226"/>
      <c r="F29" s="1226"/>
      <c r="G29" s="1227"/>
      <c r="H29" s="54">
        <v>9</v>
      </c>
      <c r="I29" s="570"/>
      <c r="J29" s="571"/>
      <c r="K29" s="571"/>
      <c r="L29" s="571"/>
      <c r="M29" s="571"/>
      <c r="N29" s="572"/>
      <c r="O29" s="50"/>
      <c r="P29" s="50"/>
      <c r="Q29" s="50"/>
      <c r="R29" s="50"/>
    </row>
    <row r="30" spans="1:18" ht="108" customHeight="1" x14ac:dyDescent="0.25">
      <c r="A30" s="54">
        <v>5</v>
      </c>
      <c r="B30" s="1225"/>
      <c r="C30" s="1226"/>
      <c r="D30" s="1226"/>
      <c r="E30" s="1226"/>
      <c r="F30" s="1226"/>
      <c r="G30" s="1227"/>
      <c r="H30" s="54">
        <v>10</v>
      </c>
      <c r="I30" s="599"/>
      <c r="J30" s="599"/>
      <c r="K30" s="599"/>
      <c r="L30" s="599"/>
      <c r="M30" s="599"/>
      <c r="N30" s="599"/>
      <c r="O30" s="50"/>
      <c r="P30" s="50"/>
      <c r="Q30" s="50"/>
      <c r="R30" s="50"/>
    </row>
    <row r="31" spans="1:18" x14ac:dyDescent="0.25">
      <c r="A31" s="600" t="s">
        <v>286</v>
      </c>
      <c r="B31" s="601"/>
      <c r="C31" s="601"/>
      <c r="D31" s="601"/>
      <c r="E31" s="601"/>
      <c r="F31" s="601"/>
      <c r="G31" s="601"/>
      <c r="H31" s="601"/>
      <c r="I31" s="601"/>
      <c r="J31" s="601"/>
      <c r="K31" s="601"/>
      <c r="L31" s="601"/>
      <c r="M31" s="601"/>
      <c r="N31" s="602"/>
      <c r="O31" s="55"/>
      <c r="P31" s="55"/>
      <c r="Q31" s="55"/>
      <c r="R31" s="56"/>
    </row>
    <row r="32" spans="1:18" x14ac:dyDescent="0.25">
      <c r="A32" s="603" t="s">
        <v>287</v>
      </c>
      <c r="B32" s="604"/>
      <c r="C32" s="604"/>
      <c r="D32" s="604"/>
      <c r="E32" s="604"/>
      <c r="F32" s="604"/>
      <c r="G32" s="604"/>
      <c r="H32" s="605"/>
      <c r="I32" s="591" t="s">
        <v>909</v>
      </c>
      <c r="J32" s="593"/>
      <c r="K32" s="606" t="s">
        <v>910</v>
      </c>
      <c r="L32" s="606"/>
      <c r="M32" s="594" t="s">
        <v>288</v>
      </c>
      <c r="N32" s="594"/>
      <c r="O32" s="594">
        <v>2026</v>
      </c>
      <c r="P32" s="594"/>
      <c r="Q32" s="594">
        <v>2027</v>
      </c>
      <c r="R32" s="594"/>
    </row>
    <row r="33" spans="1:18" x14ac:dyDescent="0.25">
      <c r="A33" s="595" t="s">
        <v>654</v>
      </c>
      <c r="B33" s="596"/>
      <c r="C33" s="596"/>
      <c r="D33" s="596"/>
      <c r="E33" s="596"/>
      <c r="F33" s="596"/>
      <c r="G33" s="596"/>
      <c r="H33" s="597"/>
      <c r="I33" s="598"/>
      <c r="J33" s="598"/>
      <c r="K33" s="598" t="s">
        <v>898</v>
      </c>
      <c r="L33" s="598"/>
      <c r="M33" s="598"/>
      <c r="N33" s="598"/>
      <c r="O33" s="598"/>
      <c r="P33" s="598"/>
      <c r="Q33" s="598"/>
      <c r="R33" s="598"/>
    </row>
    <row r="34" spans="1:18" x14ac:dyDescent="0.25">
      <c r="A34" s="595"/>
      <c r="B34" s="596"/>
      <c r="C34" s="596"/>
      <c r="D34" s="596"/>
      <c r="E34" s="596"/>
      <c r="F34" s="596"/>
      <c r="G34" s="596"/>
      <c r="H34" s="597"/>
      <c r="I34" s="1016"/>
      <c r="J34" s="1017"/>
      <c r="K34" s="1016"/>
      <c r="L34" s="1017"/>
      <c r="M34" s="1016"/>
      <c r="N34" s="1017"/>
      <c r="O34" s="1016"/>
      <c r="P34" s="1017"/>
      <c r="Q34" s="1016"/>
      <c r="R34" s="1017"/>
    </row>
    <row r="35" spans="1:18" ht="15" customHeight="1" x14ac:dyDescent="0.25">
      <c r="A35" s="603" t="s">
        <v>289</v>
      </c>
      <c r="B35" s="604"/>
      <c r="C35" s="604"/>
      <c r="D35" s="604"/>
      <c r="E35" s="604"/>
      <c r="F35" s="604"/>
      <c r="G35" s="604"/>
      <c r="H35" s="605"/>
      <c r="I35" s="591" t="s">
        <v>909</v>
      </c>
      <c r="J35" s="593"/>
      <c r="K35" s="606" t="s">
        <v>910</v>
      </c>
      <c r="L35" s="606"/>
      <c r="M35" s="594" t="s">
        <v>288</v>
      </c>
      <c r="N35" s="594"/>
      <c r="O35" s="594">
        <v>2026</v>
      </c>
      <c r="P35" s="594"/>
      <c r="Q35" s="594">
        <v>2027</v>
      </c>
      <c r="R35" s="594"/>
    </row>
    <row r="36" spans="1:18" x14ac:dyDescent="0.25">
      <c r="A36" s="595" t="s">
        <v>655</v>
      </c>
      <c r="B36" s="596"/>
      <c r="C36" s="596"/>
      <c r="D36" s="596"/>
      <c r="E36" s="596"/>
      <c r="F36" s="596"/>
      <c r="G36" s="596"/>
      <c r="H36" s="597"/>
      <c r="I36" s="1260">
        <v>475</v>
      </c>
      <c r="J36" s="1260"/>
      <c r="K36" s="607" t="s">
        <v>898</v>
      </c>
      <c r="L36" s="598"/>
      <c r="M36" s="598"/>
      <c r="N36" s="598"/>
      <c r="O36" s="607"/>
      <c r="P36" s="598"/>
      <c r="Q36" s="607"/>
      <c r="R36" s="598"/>
    </row>
    <row r="37" spans="1:18" x14ac:dyDescent="0.25">
      <c r="A37" s="595"/>
      <c r="B37" s="596"/>
      <c r="C37" s="596"/>
      <c r="D37" s="596"/>
      <c r="E37" s="596"/>
      <c r="F37" s="596"/>
      <c r="G37" s="596"/>
      <c r="H37" s="597"/>
      <c r="I37" s="1255"/>
      <c r="J37" s="1256"/>
      <c r="K37" s="1255"/>
      <c r="L37" s="1256"/>
      <c r="M37" s="1016"/>
      <c r="N37" s="1017"/>
      <c r="O37" s="1255"/>
      <c r="P37" s="1256"/>
      <c r="Q37" s="1255"/>
      <c r="R37" s="1256"/>
    </row>
    <row r="38" spans="1:18" s="595" customFormat="1" ht="15" customHeight="1" x14ac:dyDescent="0.25">
      <c r="A38" s="1253"/>
      <c r="B38" s="1254"/>
      <c r="C38" s="1254"/>
      <c r="D38" s="1254"/>
      <c r="E38" s="1254"/>
      <c r="F38" s="1254"/>
      <c r="G38" s="1254"/>
      <c r="H38" s="1254"/>
      <c r="I38" s="1254"/>
      <c r="J38" s="1254"/>
      <c r="K38" s="1254"/>
      <c r="L38" s="1254"/>
      <c r="M38" s="1254"/>
      <c r="N38" s="1254"/>
      <c r="O38" s="1254"/>
      <c r="P38" s="1254"/>
      <c r="Q38" s="1254"/>
      <c r="R38" s="1254"/>
    </row>
    <row r="39" spans="1:18" ht="15" customHeight="1" x14ac:dyDescent="0.25">
      <c r="A39" s="603" t="s">
        <v>290</v>
      </c>
      <c r="B39" s="604"/>
      <c r="C39" s="604"/>
      <c r="D39" s="604"/>
      <c r="E39" s="604"/>
      <c r="F39" s="604"/>
      <c r="G39" s="604"/>
      <c r="H39" s="605"/>
      <c r="I39" s="591" t="s">
        <v>909</v>
      </c>
      <c r="J39" s="593"/>
      <c r="K39" s="606" t="s">
        <v>910</v>
      </c>
      <c r="L39" s="606"/>
      <c r="M39" s="594" t="s">
        <v>288</v>
      </c>
      <c r="N39" s="594"/>
      <c r="O39" s="594">
        <v>2026</v>
      </c>
      <c r="P39" s="594"/>
      <c r="Q39" s="594">
        <v>2027</v>
      </c>
      <c r="R39" s="594"/>
    </row>
    <row r="40" spans="1:18" x14ac:dyDescent="0.25">
      <c r="A40" s="595" t="s">
        <v>656</v>
      </c>
      <c r="B40" s="596"/>
      <c r="C40" s="596"/>
      <c r="D40" s="596"/>
      <c r="E40" s="596"/>
      <c r="F40" s="596"/>
      <c r="G40" s="596"/>
      <c r="H40" s="597"/>
      <c r="I40" s="608"/>
      <c r="J40" s="608"/>
      <c r="K40" s="598" t="s">
        <v>898</v>
      </c>
      <c r="L40" s="598"/>
      <c r="M40" s="598"/>
      <c r="N40" s="598"/>
      <c r="O40" s="608"/>
      <c r="P40" s="608"/>
      <c r="Q40" s="608"/>
      <c r="R40" s="608"/>
    </row>
    <row r="41" spans="1:18" ht="15" customHeight="1" x14ac:dyDescent="0.25">
      <c r="A41" s="603" t="s">
        <v>291</v>
      </c>
      <c r="B41" s="604"/>
      <c r="C41" s="604"/>
      <c r="D41" s="604"/>
      <c r="E41" s="604"/>
      <c r="F41" s="604"/>
      <c r="G41" s="604"/>
      <c r="H41" s="605"/>
      <c r="I41" s="591" t="s">
        <v>909</v>
      </c>
      <c r="J41" s="593"/>
      <c r="K41" s="606" t="s">
        <v>910</v>
      </c>
      <c r="L41" s="606"/>
      <c r="M41" s="594" t="s">
        <v>288</v>
      </c>
      <c r="N41" s="594"/>
      <c r="O41" s="594">
        <v>2026</v>
      </c>
      <c r="P41" s="594"/>
      <c r="Q41" s="594">
        <v>2027</v>
      </c>
      <c r="R41" s="594"/>
    </row>
    <row r="42" spans="1:18" x14ac:dyDescent="0.25">
      <c r="A42" s="609" t="s">
        <v>657</v>
      </c>
      <c r="B42" s="610"/>
      <c r="C42" s="610"/>
      <c r="D42" s="610"/>
      <c r="E42" s="610"/>
      <c r="F42" s="610"/>
      <c r="G42" s="610"/>
      <c r="H42" s="611"/>
      <c r="I42" s="598"/>
      <c r="J42" s="598"/>
      <c r="K42" s="598" t="s">
        <v>898</v>
      </c>
      <c r="L42" s="598"/>
      <c r="M42" s="598"/>
      <c r="N42" s="598"/>
      <c r="O42" s="598"/>
      <c r="P42" s="598"/>
      <c r="Q42" s="598"/>
      <c r="R42" s="598"/>
    </row>
    <row r="43" spans="1:18" x14ac:dyDescent="0.25">
      <c r="A43" s="50"/>
      <c r="B43" s="50"/>
      <c r="C43" s="50"/>
      <c r="D43" s="50"/>
      <c r="E43" s="50"/>
      <c r="F43" s="50"/>
      <c r="G43" s="50"/>
      <c r="H43" s="50"/>
      <c r="I43" s="50"/>
      <c r="J43" s="50"/>
      <c r="K43" s="50"/>
      <c r="L43" s="50"/>
      <c r="M43" s="50"/>
      <c r="N43" s="50"/>
      <c r="O43" s="50"/>
      <c r="P43" s="50"/>
      <c r="Q43" s="50"/>
      <c r="R43" s="50"/>
    </row>
    <row r="44" spans="1:18" x14ac:dyDescent="0.25">
      <c r="A44" s="600" t="s">
        <v>292</v>
      </c>
      <c r="B44" s="601"/>
      <c r="C44" s="601"/>
      <c r="D44" s="601"/>
      <c r="E44" s="601"/>
      <c r="F44" s="601"/>
      <c r="G44" s="601"/>
      <c r="H44" s="601"/>
      <c r="I44" s="601"/>
      <c r="J44" s="601"/>
      <c r="K44" s="601"/>
      <c r="L44" s="601"/>
      <c r="M44" s="601"/>
      <c r="N44" s="602"/>
      <c r="O44" s="50"/>
      <c r="P44" s="50"/>
      <c r="Q44" s="50"/>
      <c r="R44" s="50"/>
    </row>
    <row r="45" spans="1:18" ht="42.75" x14ac:dyDescent="0.25">
      <c r="A45" s="594" t="s">
        <v>293</v>
      </c>
      <c r="B45" s="594"/>
      <c r="C45" s="57" t="s">
        <v>294</v>
      </c>
      <c r="D45" s="57" t="s">
        <v>295</v>
      </c>
      <c r="E45" s="57" t="s">
        <v>296</v>
      </c>
      <c r="F45" s="57" t="s">
        <v>297</v>
      </c>
      <c r="G45" s="57" t="s">
        <v>298</v>
      </c>
      <c r="H45" s="57" t="s">
        <v>299</v>
      </c>
      <c r="I45" s="57" t="s">
        <v>300</v>
      </c>
      <c r="J45" s="57" t="s">
        <v>301</v>
      </c>
      <c r="K45" s="57" t="s">
        <v>302</v>
      </c>
      <c r="L45" s="57" t="s">
        <v>303</v>
      </c>
      <c r="M45" s="57" t="s">
        <v>304</v>
      </c>
      <c r="N45" s="57" t="s">
        <v>305</v>
      </c>
      <c r="O45" s="50"/>
      <c r="P45" s="50"/>
      <c r="Q45" s="50"/>
      <c r="R45" s="50"/>
    </row>
    <row r="46" spans="1:18" x14ac:dyDescent="0.25">
      <c r="A46" s="612">
        <f>IF(A26&gt;0,A26,"")</f>
        <v>1</v>
      </c>
      <c r="B46" s="613"/>
      <c r="C46" s="253"/>
      <c r="D46" s="254"/>
      <c r="E46" s="253"/>
      <c r="F46" s="382"/>
      <c r="G46" s="252"/>
      <c r="H46" s="252"/>
      <c r="I46" s="270"/>
      <c r="J46" s="270"/>
      <c r="K46" s="270"/>
      <c r="L46" s="270"/>
      <c r="M46" s="270"/>
      <c r="N46" s="270"/>
      <c r="O46" s="50"/>
      <c r="P46" s="50"/>
      <c r="Q46" s="50"/>
      <c r="R46" s="50"/>
    </row>
    <row r="47" spans="1:18" x14ac:dyDescent="0.25">
      <c r="A47" s="1036">
        <v>2</v>
      </c>
      <c r="B47" s="1037"/>
      <c r="C47" s="269"/>
      <c r="D47" s="58"/>
      <c r="E47" s="269"/>
      <c r="F47" s="253"/>
      <c r="G47" s="253"/>
      <c r="H47" s="253"/>
      <c r="I47" s="253"/>
      <c r="J47" s="253"/>
      <c r="K47" s="253"/>
      <c r="L47" s="253"/>
      <c r="M47" s="253"/>
      <c r="N47" s="253"/>
      <c r="O47" s="50"/>
      <c r="P47" s="50"/>
      <c r="Q47" s="50"/>
      <c r="R47" s="50"/>
    </row>
    <row r="48" spans="1:18" x14ac:dyDescent="0.25">
      <c r="A48" s="1036">
        <v>3</v>
      </c>
      <c r="B48" s="1037"/>
      <c r="C48" s="269"/>
      <c r="D48" s="269"/>
      <c r="E48" s="269"/>
      <c r="F48" s="253"/>
      <c r="G48" s="253"/>
      <c r="H48" s="253"/>
      <c r="I48" s="253"/>
      <c r="J48" s="253"/>
      <c r="K48" s="253"/>
      <c r="L48" s="253"/>
      <c r="M48" s="253"/>
      <c r="N48" s="253"/>
      <c r="O48" s="50"/>
      <c r="P48" s="50"/>
      <c r="Q48" s="50"/>
      <c r="R48" s="50"/>
    </row>
    <row r="49" spans="1:18" x14ac:dyDescent="0.25">
      <c r="A49" s="612">
        <v>4</v>
      </c>
      <c r="B49" s="613"/>
      <c r="C49" s="269"/>
      <c r="D49" s="269"/>
      <c r="E49" s="269"/>
      <c r="F49" s="269"/>
      <c r="G49" s="269"/>
      <c r="H49" s="269"/>
      <c r="I49" s="58"/>
      <c r="J49" s="58"/>
      <c r="K49" s="58"/>
      <c r="L49" s="58"/>
      <c r="M49" s="58"/>
      <c r="N49" s="58"/>
      <c r="O49" s="50"/>
      <c r="P49" s="50"/>
      <c r="Q49" s="50"/>
      <c r="R49" s="50"/>
    </row>
    <row r="50" spans="1:18" x14ac:dyDescent="0.25">
      <c r="A50" s="1036">
        <v>5</v>
      </c>
      <c r="B50" s="1037"/>
      <c r="C50" s="252"/>
      <c r="D50" s="252"/>
      <c r="E50" s="252"/>
      <c r="F50" s="58"/>
      <c r="G50" s="58"/>
      <c r="H50" s="58"/>
      <c r="I50" s="58"/>
      <c r="J50" s="58"/>
      <c r="K50" s="58"/>
      <c r="L50" s="58"/>
      <c r="M50" s="58"/>
      <c r="N50" s="58"/>
      <c r="O50" s="50"/>
      <c r="P50" s="50"/>
      <c r="Q50" s="50"/>
      <c r="R50" s="50"/>
    </row>
    <row r="51" spans="1:18" x14ac:dyDescent="0.25">
      <c r="A51" s="1036">
        <v>6</v>
      </c>
      <c r="B51" s="1037"/>
      <c r="C51" s="58"/>
      <c r="D51" s="58"/>
      <c r="E51" s="58"/>
      <c r="F51" s="58"/>
      <c r="G51" s="58"/>
      <c r="H51" s="58"/>
      <c r="I51" s="58"/>
      <c r="J51" s="58"/>
      <c r="K51" s="58"/>
      <c r="L51" s="58"/>
      <c r="M51" s="58"/>
      <c r="N51" s="58"/>
      <c r="O51" s="50"/>
      <c r="P51" s="50"/>
      <c r="Q51" s="50"/>
      <c r="R51" s="50"/>
    </row>
    <row r="52" spans="1:18" x14ac:dyDescent="0.25">
      <c r="A52" s="612"/>
      <c r="B52" s="613"/>
      <c r="C52" s="269"/>
      <c r="D52" s="301"/>
      <c r="E52" s="269"/>
      <c r="F52" s="269"/>
      <c r="G52" s="269"/>
      <c r="H52" s="269"/>
      <c r="I52" s="269"/>
      <c r="J52" s="269"/>
      <c r="K52" s="269"/>
      <c r="L52" s="269"/>
      <c r="M52" s="269"/>
      <c r="N52" s="269"/>
      <c r="O52" s="50"/>
      <c r="P52" s="50"/>
      <c r="Q52" s="50"/>
      <c r="R52" s="50"/>
    </row>
    <row r="53" spans="1:18" hidden="1" x14ac:dyDescent="0.25">
      <c r="A53" s="612">
        <v>7</v>
      </c>
      <c r="B53" s="613"/>
      <c r="C53" s="58"/>
      <c r="D53" s="58"/>
      <c r="E53" s="58"/>
      <c r="F53" s="58"/>
      <c r="G53" s="58"/>
      <c r="H53" s="58"/>
      <c r="I53" s="58"/>
      <c r="J53" s="58"/>
      <c r="K53" s="58"/>
      <c r="L53" s="58"/>
      <c r="M53" s="58"/>
      <c r="N53" s="58"/>
      <c r="O53" s="50"/>
      <c r="P53" s="50"/>
      <c r="Q53" s="50"/>
      <c r="R53" s="50"/>
    </row>
    <row r="54" spans="1:18" ht="15.75" hidden="1" thickBot="1" x14ac:dyDescent="0.3">
      <c r="A54" s="614"/>
      <c r="B54" s="615"/>
      <c r="C54" s="59"/>
      <c r="D54" s="59"/>
      <c r="E54" s="59"/>
      <c r="F54" s="59"/>
      <c r="G54" s="59"/>
      <c r="H54" s="59"/>
      <c r="I54" s="59"/>
      <c r="J54" s="59"/>
      <c r="K54" s="59"/>
      <c r="L54" s="59"/>
      <c r="M54" s="59"/>
      <c r="N54" s="59"/>
      <c r="O54" s="50"/>
      <c r="P54" s="50"/>
      <c r="Q54" s="50"/>
      <c r="R54" s="50"/>
    </row>
    <row r="55" spans="1:18" hidden="1" x14ac:dyDescent="0.25">
      <c r="A55" s="612">
        <v>8</v>
      </c>
      <c r="B55" s="613"/>
      <c r="C55" s="58"/>
      <c r="D55" s="58"/>
      <c r="E55" s="58"/>
      <c r="F55" s="58"/>
      <c r="G55" s="58"/>
      <c r="H55" s="58"/>
      <c r="I55" s="58"/>
      <c r="J55" s="58"/>
      <c r="K55" s="58"/>
      <c r="L55" s="58"/>
      <c r="M55" s="58"/>
      <c r="N55" s="60"/>
      <c r="O55" s="61"/>
      <c r="P55" s="50"/>
      <c r="Q55" s="50"/>
      <c r="R55" s="50"/>
    </row>
    <row r="56" spans="1:18" ht="15.75" hidden="1" thickBot="1" x14ac:dyDescent="0.3">
      <c r="A56" s="614"/>
      <c r="B56" s="615"/>
      <c r="C56" s="59"/>
      <c r="D56" s="59"/>
      <c r="E56" s="59"/>
      <c r="F56" s="59"/>
      <c r="G56" s="59"/>
      <c r="H56" s="59"/>
      <c r="I56" s="59"/>
      <c r="J56" s="59"/>
      <c r="K56" s="59"/>
      <c r="L56" s="59"/>
      <c r="M56" s="59"/>
      <c r="N56" s="59"/>
      <c r="O56" s="50"/>
      <c r="P56" s="50"/>
      <c r="Q56" s="50"/>
      <c r="R56" s="50"/>
    </row>
    <row r="57" spans="1:18" hidden="1" x14ac:dyDescent="0.25">
      <c r="A57" s="612">
        <v>9</v>
      </c>
      <c r="B57" s="613"/>
      <c r="C57" s="58"/>
      <c r="D57" s="58"/>
      <c r="E57" s="58"/>
      <c r="F57" s="58"/>
      <c r="G57" s="58"/>
      <c r="H57" s="58"/>
      <c r="I57" s="58"/>
      <c r="J57" s="58"/>
      <c r="K57" s="58"/>
      <c r="L57" s="58"/>
      <c r="M57" s="58"/>
      <c r="N57" s="58"/>
      <c r="O57" s="50"/>
      <c r="P57" s="50"/>
      <c r="Q57" s="50"/>
      <c r="R57" s="50"/>
    </row>
    <row r="58" spans="1:18" ht="15.75" hidden="1" thickBot="1" x14ac:dyDescent="0.3">
      <c r="A58" s="614"/>
      <c r="B58" s="615"/>
      <c r="C58" s="59"/>
      <c r="D58" s="59"/>
      <c r="E58" s="59"/>
      <c r="F58" s="59"/>
      <c r="G58" s="59"/>
      <c r="H58" s="59"/>
      <c r="I58" s="59"/>
      <c r="J58" s="59"/>
      <c r="K58" s="59"/>
      <c r="L58" s="59"/>
      <c r="M58" s="59"/>
      <c r="N58" s="59"/>
      <c r="O58" s="50"/>
      <c r="P58" s="50"/>
      <c r="Q58" s="50"/>
      <c r="R58" s="50"/>
    </row>
    <row r="59" spans="1:18" hidden="1" x14ac:dyDescent="0.25">
      <c r="A59" s="612">
        <v>10</v>
      </c>
      <c r="B59" s="613"/>
      <c r="C59" s="58"/>
      <c r="D59" s="58"/>
      <c r="E59" s="58"/>
      <c r="F59" s="58"/>
      <c r="G59" s="58"/>
      <c r="H59" s="58"/>
      <c r="I59" s="58"/>
      <c r="J59" s="58"/>
      <c r="K59" s="58"/>
      <c r="L59" s="58"/>
      <c r="M59" s="58"/>
      <c r="N59" s="58"/>
      <c r="O59" s="50"/>
      <c r="P59" s="50"/>
      <c r="Q59" s="50"/>
      <c r="R59" s="50"/>
    </row>
    <row r="60" spans="1:18" ht="15.75" hidden="1" thickBot="1" x14ac:dyDescent="0.3">
      <c r="A60" s="614"/>
      <c r="B60" s="615"/>
      <c r="C60" s="59"/>
      <c r="D60" s="59"/>
      <c r="E60" s="59"/>
      <c r="F60" s="59"/>
      <c r="G60" s="59"/>
      <c r="H60" s="59"/>
      <c r="I60" s="59"/>
      <c r="J60" s="59"/>
      <c r="K60" s="59"/>
      <c r="L60" s="59"/>
      <c r="M60" s="59"/>
      <c r="N60" s="59"/>
      <c r="O60" s="50"/>
      <c r="P60" s="50"/>
      <c r="Q60" s="50"/>
      <c r="R60" s="50"/>
    </row>
    <row r="61" spans="1:18" x14ac:dyDescent="0.25">
      <c r="A61" s="262"/>
      <c r="B61" s="262"/>
      <c r="C61" s="262"/>
      <c r="D61" s="262"/>
      <c r="E61" s="262"/>
      <c r="F61" s="262"/>
      <c r="G61" s="262"/>
      <c r="H61" s="262"/>
      <c r="I61" s="262"/>
      <c r="J61" s="262"/>
      <c r="K61" s="262"/>
      <c r="L61" s="262"/>
      <c r="M61" s="262"/>
      <c r="N61" s="262"/>
      <c r="O61" s="50"/>
      <c r="P61" s="50"/>
      <c r="Q61" s="50"/>
      <c r="R61" s="50"/>
    </row>
    <row r="62" spans="1:18" x14ac:dyDescent="0.25">
      <c r="A62" s="623" t="s">
        <v>306</v>
      </c>
      <c r="B62" s="624"/>
      <c r="C62" s="624"/>
      <c r="D62" s="624"/>
      <c r="E62" s="624"/>
      <c r="F62" s="624"/>
      <c r="G62" s="624"/>
      <c r="H62" s="624"/>
      <c r="I62" s="624"/>
      <c r="J62" s="624"/>
      <c r="K62" s="624"/>
      <c r="L62" s="624"/>
      <c r="M62" s="624"/>
      <c r="N62" s="625"/>
      <c r="O62" s="50"/>
      <c r="P62" s="50"/>
      <c r="Q62" s="50"/>
      <c r="R62" s="50"/>
    </row>
    <row r="63" spans="1:18" x14ac:dyDescent="0.25">
      <c r="A63" s="255" t="s">
        <v>307</v>
      </c>
      <c r="B63" s="626" t="s">
        <v>308</v>
      </c>
      <c r="C63" s="627"/>
      <c r="D63" s="627"/>
      <c r="E63" s="627"/>
      <c r="F63" s="628"/>
      <c r="G63" s="629" t="s">
        <v>309</v>
      </c>
      <c r="H63" s="629"/>
      <c r="I63" s="629" t="s">
        <v>310</v>
      </c>
      <c r="J63" s="629"/>
      <c r="K63" s="629" t="s">
        <v>311</v>
      </c>
      <c r="L63" s="629"/>
      <c r="M63" s="567" t="s">
        <v>312</v>
      </c>
      <c r="N63" s="567"/>
      <c r="O63" s="50"/>
      <c r="P63" s="50"/>
      <c r="Q63" s="50"/>
      <c r="R63" s="50"/>
    </row>
    <row r="64" spans="1:18" x14ac:dyDescent="0.25">
      <c r="A64" s="256" t="s">
        <v>449</v>
      </c>
      <c r="B64" s="616" t="s">
        <v>373</v>
      </c>
      <c r="C64" s="617"/>
      <c r="D64" s="617"/>
      <c r="E64" s="617"/>
      <c r="F64" s="618"/>
      <c r="G64" s="619">
        <v>26.5</v>
      </c>
      <c r="H64" s="620"/>
      <c r="I64" s="621">
        <v>60</v>
      </c>
      <c r="J64" s="621"/>
      <c r="K64" s="1078">
        <f>I64*100/$S$69</f>
        <v>23.076923076923077</v>
      </c>
      <c r="L64" s="1078"/>
      <c r="M64" s="622">
        <f>G64*I64</f>
        <v>1590</v>
      </c>
      <c r="N64" s="622"/>
      <c r="O64" s="50"/>
      <c r="P64" s="50"/>
      <c r="Q64" s="50"/>
      <c r="R64" s="50"/>
    </row>
    <row r="65" spans="1:20" x14ac:dyDescent="0.25">
      <c r="A65" s="256" t="s">
        <v>617</v>
      </c>
      <c r="B65" s="616" t="s">
        <v>626</v>
      </c>
      <c r="C65" s="617"/>
      <c r="D65" s="617"/>
      <c r="E65" s="617"/>
      <c r="F65" s="618"/>
      <c r="G65" s="619">
        <v>17.47</v>
      </c>
      <c r="H65" s="620"/>
      <c r="I65" s="621">
        <v>60</v>
      </c>
      <c r="J65" s="621"/>
      <c r="K65" s="1078">
        <f t="shared" ref="K65:K69" si="0">I65*100/$S$69</f>
        <v>23.076923076923077</v>
      </c>
      <c r="L65" s="1078"/>
      <c r="M65" s="622">
        <f t="shared" ref="M65" si="1">PRODUCT(G65*I65)</f>
        <v>1048.1999999999998</v>
      </c>
      <c r="N65" s="622"/>
      <c r="O65" s="50"/>
      <c r="P65" s="50"/>
      <c r="Q65" s="50"/>
      <c r="R65" s="50"/>
    </row>
    <row r="66" spans="1:20" x14ac:dyDescent="0.25">
      <c r="A66" s="256" t="s">
        <v>454</v>
      </c>
      <c r="B66" s="616" t="s">
        <v>627</v>
      </c>
      <c r="C66" s="617"/>
      <c r="D66" s="617"/>
      <c r="E66" s="617"/>
      <c r="F66" s="618"/>
      <c r="G66" s="619">
        <v>15.66</v>
      </c>
      <c r="H66" s="620"/>
      <c r="I66" s="621">
        <v>60</v>
      </c>
      <c r="J66" s="621"/>
      <c r="K66" s="1078">
        <f t="shared" si="0"/>
        <v>23.076923076923077</v>
      </c>
      <c r="L66" s="1078"/>
      <c r="M66" s="622">
        <f t="shared" ref="M66" si="2">PRODUCT(G66*I66)</f>
        <v>939.6</v>
      </c>
      <c r="N66" s="622"/>
      <c r="O66" s="50"/>
      <c r="P66" s="50"/>
      <c r="Q66" s="50"/>
      <c r="R66" s="50"/>
    </row>
    <row r="67" spans="1:20" x14ac:dyDescent="0.25">
      <c r="A67" s="256" t="s">
        <v>681</v>
      </c>
      <c r="B67" s="616" t="s">
        <v>760</v>
      </c>
      <c r="C67" s="617"/>
      <c r="D67" s="617"/>
      <c r="E67" s="617"/>
      <c r="F67" s="618"/>
      <c r="G67" s="619">
        <v>15.1</v>
      </c>
      <c r="H67" s="620"/>
      <c r="I67" s="621">
        <v>50</v>
      </c>
      <c r="J67" s="621"/>
      <c r="K67" s="1078">
        <f t="shared" si="0"/>
        <v>19.23076923076923</v>
      </c>
      <c r="L67" s="1078"/>
      <c r="M67" s="622">
        <f t="shared" ref="M67" si="3">PRODUCT(G67*I67)</f>
        <v>755</v>
      </c>
      <c r="N67" s="622"/>
      <c r="O67" s="50"/>
      <c r="P67" s="50"/>
      <c r="Q67" s="50"/>
      <c r="R67" s="50"/>
    </row>
    <row r="68" spans="1:20" x14ac:dyDescent="0.25">
      <c r="A68" s="256" t="s">
        <v>680</v>
      </c>
      <c r="B68" s="616" t="s">
        <v>374</v>
      </c>
      <c r="C68" s="617"/>
      <c r="D68" s="617"/>
      <c r="E68" s="617"/>
      <c r="F68" s="618"/>
      <c r="G68" s="619">
        <v>26.33</v>
      </c>
      <c r="H68" s="620"/>
      <c r="I68" s="621">
        <v>20</v>
      </c>
      <c r="J68" s="621"/>
      <c r="K68" s="1078">
        <f t="shared" si="0"/>
        <v>7.6923076923076925</v>
      </c>
      <c r="L68" s="1078"/>
      <c r="M68" s="622">
        <f t="shared" ref="M68:M69" si="4">PRODUCT(G68*I68)</f>
        <v>526.59999999999991</v>
      </c>
      <c r="N68" s="622"/>
      <c r="O68" s="50"/>
      <c r="P68" s="50"/>
      <c r="Q68" s="50"/>
      <c r="R68" s="50"/>
    </row>
    <row r="69" spans="1:20" x14ac:dyDescent="0.25">
      <c r="A69" s="256" t="s">
        <v>448</v>
      </c>
      <c r="B69" s="616" t="s">
        <v>372</v>
      </c>
      <c r="C69" s="617"/>
      <c r="D69" s="617"/>
      <c r="E69" s="617"/>
      <c r="F69" s="618"/>
      <c r="G69" s="619">
        <v>27.3</v>
      </c>
      <c r="H69" s="620"/>
      <c r="I69" s="621">
        <v>10</v>
      </c>
      <c r="J69" s="621"/>
      <c r="K69" s="1078">
        <f t="shared" si="0"/>
        <v>3.8461538461538463</v>
      </c>
      <c r="L69" s="1078"/>
      <c r="M69" s="622">
        <f t="shared" si="4"/>
        <v>273</v>
      </c>
      <c r="N69" s="622"/>
      <c r="O69" s="50"/>
      <c r="P69" s="50"/>
      <c r="Q69" s="50"/>
      <c r="R69" s="50"/>
      <c r="S69">
        <f>SUM(I54:J69)</f>
        <v>260</v>
      </c>
      <c r="T69" s="320">
        <f>SUM(K54:K69)</f>
        <v>99.999999999999986</v>
      </c>
    </row>
    <row r="70" spans="1:20" x14ac:dyDescent="0.25">
      <c r="A70" s="256"/>
      <c r="B70" s="616"/>
      <c r="C70" s="617"/>
      <c r="D70" s="617"/>
      <c r="E70" s="617"/>
      <c r="F70" s="618"/>
      <c r="G70" s="619"/>
      <c r="H70" s="620"/>
      <c r="I70" s="621"/>
      <c r="J70" s="621"/>
      <c r="K70" s="621"/>
      <c r="L70" s="621"/>
      <c r="M70" s="630"/>
      <c r="N70" s="630"/>
      <c r="O70" s="50"/>
      <c r="P70" s="50"/>
      <c r="Q70" s="50"/>
      <c r="R70" s="50"/>
    </row>
    <row r="71" spans="1:20" x14ac:dyDescent="0.25">
      <c r="A71" s="261">
        <f>COUNTA(B64:F70)</f>
        <v>6</v>
      </c>
      <c r="B71" s="631" t="s">
        <v>313</v>
      </c>
      <c r="C71" s="631"/>
      <c r="D71" s="631"/>
      <c r="E71" s="631"/>
      <c r="F71" s="631"/>
      <c r="G71" s="631"/>
      <c r="H71" s="631"/>
      <c r="I71" s="631"/>
      <c r="J71" s="631"/>
      <c r="K71" s="631"/>
      <c r="L71" s="632"/>
      <c r="M71" s="633">
        <f>SUM(M64:N70)</f>
        <v>5132.3999999999996</v>
      </c>
      <c r="N71" s="634"/>
      <c r="O71" s="50"/>
      <c r="P71" s="50"/>
      <c r="Q71" s="50"/>
      <c r="R71" s="50"/>
    </row>
    <row r="72" spans="1:20" x14ac:dyDescent="0.25">
      <c r="A72" s="262"/>
      <c r="B72" s="262"/>
      <c r="C72" s="262"/>
      <c r="D72" s="262"/>
      <c r="E72" s="262"/>
      <c r="F72" s="262"/>
      <c r="G72" s="262"/>
      <c r="H72" s="262"/>
      <c r="I72" s="262"/>
      <c r="J72" s="262"/>
      <c r="K72" s="262"/>
      <c r="L72" s="262"/>
      <c r="M72" s="262"/>
      <c r="N72" s="262"/>
      <c r="O72" s="50"/>
      <c r="P72" s="50"/>
      <c r="Q72" s="50"/>
      <c r="R72" s="50"/>
    </row>
    <row r="73" spans="1:20" x14ac:dyDescent="0.25">
      <c r="A73" s="623" t="s">
        <v>314</v>
      </c>
      <c r="B73" s="624"/>
      <c r="C73" s="624"/>
      <c r="D73" s="624"/>
      <c r="E73" s="624"/>
      <c r="F73" s="624"/>
      <c r="G73" s="624"/>
      <c r="H73" s="624"/>
      <c r="I73" s="624"/>
      <c r="J73" s="624"/>
      <c r="K73" s="624"/>
      <c r="L73" s="624"/>
      <c r="M73" s="624"/>
      <c r="N73" s="625"/>
      <c r="O73" s="50"/>
      <c r="P73" s="50"/>
      <c r="Q73" s="50"/>
      <c r="R73" s="50"/>
    </row>
    <row r="74" spans="1:20" x14ac:dyDescent="0.25">
      <c r="A74" s="648" t="s">
        <v>315</v>
      </c>
      <c r="B74" s="649"/>
      <c r="C74" s="649"/>
      <c r="D74" s="650"/>
      <c r="E74" s="648" t="s">
        <v>115</v>
      </c>
      <c r="F74" s="649"/>
      <c r="G74" s="649"/>
      <c r="H74" s="649"/>
      <c r="I74" s="649"/>
      <c r="J74" s="649"/>
      <c r="K74" s="649"/>
      <c r="L74" s="649"/>
      <c r="M74" s="635" t="s">
        <v>316</v>
      </c>
      <c r="N74" s="637"/>
      <c r="O74" s="50"/>
      <c r="P74" s="50"/>
      <c r="Q74" s="50"/>
      <c r="R74" s="50"/>
    </row>
    <row r="75" spans="1:20" x14ac:dyDescent="0.25">
      <c r="A75" s="638" t="s">
        <v>646</v>
      </c>
      <c r="B75" s="639"/>
      <c r="C75" s="639"/>
      <c r="D75" s="640"/>
      <c r="E75" s="638" t="s">
        <v>647</v>
      </c>
      <c r="F75" s="639"/>
      <c r="G75" s="639"/>
      <c r="H75" s="639"/>
      <c r="I75" s="639"/>
      <c r="J75" s="639"/>
      <c r="K75" s="639"/>
      <c r="L75" s="639"/>
      <c r="M75" s="1193">
        <v>36000</v>
      </c>
      <c r="N75" s="1194"/>
      <c r="O75" s="50"/>
      <c r="P75" s="50"/>
      <c r="Q75" s="50"/>
      <c r="R75" s="50"/>
    </row>
    <row r="76" spans="1:20" x14ac:dyDescent="0.25">
      <c r="A76" s="638"/>
      <c r="B76" s="639"/>
      <c r="C76" s="639"/>
      <c r="D76" s="640"/>
      <c r="E76" s="638"/>
      <c r="F76" s="639"/>
      <c r="G76" s="639"/>
      <c r="H76" s="639"/>
      <c r="I76" s="639"/>
      <c r="J76" s="639"/>
      <c r="K76" s="639"/>
      <c r="L76" s="639"/>
      <c r="M76" s="644"/>
      <c r="N76" s="645"/>
      <c r="O76" s="50"/>
      <c r="P76" s="50"/>
      <c r="Q76" s="50"/>
      <c r="R76" s="50"/>
    </row>
    <row r="77" spans="1:20" x14ac:dyDescent="0.25">
      <c r="A77" s="638"/>
      <c r="B77" s="639"/>
      <c r="C77" s="639"/>
      <c r="D77" s="640"/>
      <c r="E77" s="638"/>
      <c r="F77" s="639"/>
      <c r="G77" s="639"/>
      <c r="H77" s="639"/>
      <c r="I77" s="639"/>
      <c r="J77" s="639"/>
      <c r="K77" s="639"/>
      <c r="L77" s="639"/>
      <c r="M77" s="644"/>
      <c r="N77" s="645"/>
      <c r="O77" s="50"/>
      <c r="P77" s="50"/>
      <c r="Q77" s="50"/>
      <c r="R77" s="50"/>
    </row>
    <row r="78" spans="1:20" x14ac:dyDescent="0.25">
      <c r="A78" s="635" t="s">
        <v>317</v>
      </c>
      <c r="B78" s="636"/>
      <c r="C78" s="636"/>
      <c r="D78" s="636"/>
      <c r="E78" s="636"/>
      <c r="F78" s="636"/>
      <c r="G78" s="636"/>
      <c r="H78" s="636"/>
      <c r="I78" s="636"/>
      <c r="J78" s="636"/>
      <c r="K78" s="636"/>
      <c r="L78" s="637"/>
      <c r="M78" s="633">
        <f>SUM(M71+M75)</f>
        <v>41132.400000000001</v>
      </c>
      <c r="N78" s="634"/>
      <c r="O78" s="50"/>
      <c r="P78" s="50"/>
      <c r="Q78" s="50"/>
      <c r="R78" s="50"/>
    </row>
  </sheetData>
  <mergeCells count="169">
    <mergeCell ref="A78:L78"/>
    <mergeCell ref="M78:N78"/>
    <mergeCell ref="A76:D76"/>
    <mergeCell ref="E76:L76"/>
    <mergeCell ref="M76:N76"/>
    <mergeCell ref="A77:D77"/>
    <mergeCell ref="E77:L77"/>
    <mergeCell ref="M77:N77"/>
    <mergeCell ref="A73:N73"/>
    <mergeCell ref="A74:D74"/>
    <mergeCell ref="E74:L74"/>
    <mergeCell ref="M74:N74"/>
    <mergeCell ref="A75:D75"/>
    <mergeCell ref="E75:L75"/>
    <mergeCell ref="M75:N75"/>
    <mergeCell ref="B70:F70"/>
    <mergeCell ref="G70:H70"/>
    <mergeCell ref="I70:J70"/>
    <mergeCell ref="K70:L70"/>
    <mergeCell ref="M70:N70"/>
    <mergeCell ref="B71:L71"/>
    <mergeCell ref="M71:N71"/>
    <mergeCell ref="B68:F68"/>
    <mergeCell ref="G68:H68"/>
    <mergeCell ref="I68:J68"/>
    <mergeCell ref="K68:L68"/>
    <mergeCell ref="M68:N68"/>
    <mergeCell ref="B69:F69"/>
    <mergeCell ref="G69:H69"/>
    <mergeCell ref="I69:J69"/>
    <mergeCell ref="K69:L69"/>
    <mergeCell ref="M69:N69"/>
    <mergeCell ref="B66:F66"/>
    <mergeCell ref="G66:H66"/>
    <mergeCell ref="I66:J66"/>
    <mergeCell ref="K66:L66"/>
    <mergeCell ref="M66:N66"/>
    <mergeCell ref="B67:F67"/>
    <mergeCell ref="G67:H67"/>
    <mergeCell ref="I67:J67"/>
    <mergeCell ref="K67:L67"/>
    <mergeCell ref="M67:N67"/>
    <mergeCell ref="B64:F64"/>
    <mergeCell ref="G64:H64"/>
    <mergeCell ref="I64:J64"/>
    <mergeCell ref="K64:L64"/>
    <mergeCell ref="M64:N64"/>
    <mergeCell ref="B65:F65"/>
    <mergeCell ref="G65:H65"/>
    <mergeCell ref="I65:J65"/>
    <mergeCell ref="K65:L65"/>
    <mergeCell ref="M65:N65"/>
    <mergeCell ref="A59:B60"/>
    <mergeCell ref="A62:N62"/>
    <mergeCell ref="B63:F63"/>
    <mergeCell ref="G63:H63"/>
    <mergeCell ref="I63:J63"/>
    <mergeCell ref="K63:L63"/>
    <mergeCell ref="M63:N63"/>
    <mergeCell ref="A51:B51"/>
    <mergeCell ref="A52:B52"/>
    <mergeCell ref="A53:B54"/>
    <mergeCell ref="A55:B56"/>
    <mergeCell ref="A57:B58"/>
    <mergeCell ref="A44:N44"/>
    <mergeCell ref="A45:B45"/>
    <mergeCell ref="A46:B46"/>
    <mergeCell ref="A47:B47"/>
    <mergeCell ref="A48:B48"/>
    <mergeCell ref="A49:B49"/>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8:XFD38"/>
    <mergeCell ref="A39:H39"/>
    <mergeCell ref="I39:J39"/>
    <mergeCell ref="K39:L39"/>
    <mergeCell ref="M39:N39"/>
    <mergeCell ref="O39:P39"/>
    <mergeCell ref="Q39:R39"/>
    <mergeCell ref="A37:H37"/>
    <mergeCell ref="I37:J37"/>
    <mergeCell ref="K37:L37"/>
    <mergeCell ref="M37:N37"/>
    <mergeCell ref="O37:P37"/>
    <mergeCell ref="Q37:R37"/>
    <mergeCell ref="K36:L36"/>
    <mergeCell ref="M36:N36"/>
    <mergeCell ref="O36:P36"/>
    <mergeCell ref="Q36:R36"/>
    <mergeCell ref="A35:H35"/>
    <mergeCell ref="I35:J35"/>
    <mergeCell ref="K35:L35"/>
    <mergeCell ref="M35:N35"/>
    <mergeCell ref="O35:P35"/>
    <mergeCell ref="Q35:R35"/>
    <mergeCell ref="O14:R14"/>
    <mergeCell ref="A25:N25"/>
    <mergeCell ref="A34:H34"/>
    <mergeCell ref="I34:J34"/>
    <mergeCell ref="K34:L34"/>
    <mergeCell ref="M34:N34"/>
    <mergeCell ref="O34:P34"/>
    <mergeCell ref="Q34:R34"/>
    <mergeCell ref="O32:P32"/>
    <mergeCell ref="Q32:R32"/>
    <mergeCell ref="A33:H33"/>
    <mergeCell ref="I33:J33"/>
    <mergeCell ref="K33:L33"/>
    <mergeCell ref="M33:N33"/>
    <mergeCell ref="O33:P33"/>
    <mergeCell ref="Q33:R33"/>
    <mergeCell ref="K32:L32"/>
    <mergeCell ref="M32:N32"/>
    <mergeCell ref="A50:B50"/>
    <mergeCell ref="A7:D8"/>
    <mergeCell ref="E7:H8"/>
    <mergeCell ref="I7:N7"/>
    <mergeCell ref="I8:J8"/>
    <mergeCell ref="K8:L8"/>
    <mergeCell ref="M8:N8"/>
    <mergeCell ref="A12:B24"/>
    <mergeCell ref="C12:N24"/>
    <mergeCell ref="I29:N29"/>
    <mergeCell ref="B30:G30"/>
    <mergeCell ref="I30:N30"/>
    <mergeCell ref="A31:N31"/>
    <mergeCell ref="A32:H32"/>
    <mergeCell ref="I32:J32"/>
    <mergeCell ref="B26:G26"/>
    <mergeCell ref="I26:N26"/>
    <mergeCell ref="B27:G27"/>
    <mergeCell ref="I27:N27"/>
    <mergeCell ref="B28:G28"/>
    <mergeCell ref="I28:N28"/>
    <mergeCell ref="B29:G29"/>
    <mergeCell ref="A36:H36"/>
    <mergeCell ref="I36:J36"/>
    <mergeCell ref="A2:N2"/>
    <mergeCell ref="A4:D4"/>
    <mergeCell ref="E4:H4"/>
    <mergeCell ref="I4:N4"/>
    <mergeCell ref="A5:D6"/>
    <mergeCell ref="E5:H6"/>
    <mergeCell ref="I5:N6"/>
    <mergeCell ref="A11:B11"/>
    <mergeCell ref="C11:N11"/>
    <mergeCell ref="A9:D9"/>
    <mergeCell ref="E9:H9"/>
    <mergeCell ref="I9:J9"/>
    <mergeCell ref="K9:L9"/>
    <mergeCell ref="M9:N9"/>
    <mergeCell ref="A10:B10"/>
    <mergeCell ref="C10:N10"/>
  </mergeCells>
  <conditionalFormatting sqref="C46:N53 C55:N55 C57:N57 C59:N59">
    <cfRule type="cellIs" dxfId="71" priority="1" stopIfTrue="1" operator="equal">
      <formula>"x"</formula>
    </cfRule>
  </conditionalFormatting>
  <conditionalFormatting sqref="C54:N54 C56:N56 C58:N58 C60:N60">
    <cfRule type="cellIs" dxfId="70"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6:N60" xr:uid="{00000000-0002-0000-1000-000000000000}"/>
  </dataValidations>
  <pageMargins left="0.7" right="0.7" top="0.75" bottom="0.75" header="0.3" footer="0.3"/>
  <pageSetup paperSize="8" scale="71"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R78"/>
  <sheetViews>
    <sheetView topLeftCell="A3" zoomScaleNormal="100" workbookViewId="0">
      <selection activeCell="C12" sqref="C12:N24"/>
    </sheetView>
  </sheetViews>
  <sheetFormatPr defaultRowHeight="15" x14ac:dyDescent="0.25"/>
  <sheetData>
    <row r="2" spans="1:18" ht="18.75" thickBot="1" x14ac:dyDescent="0.3">
      <c r="A2" s="520" t="s">
        <v>387</v>
      </c>
      <c r="B2" s="520"/>
      <c r="C2" s="520"/>
      <c r="D2" s="520"/>
      <c r="E2" s="520"/>
      <c r="F2" s="520"/>
      <c r="G2" s="520"/>
      <c r="H2" s="520"/>
      <c r="I2" s="520"/>
      <c r="J2" s="520"/>
      <c r="K2" s="520"/>
      <c r="L2" s="520"/>
      <c r="M2" s="520"/>
      <c r="N2" s="520"/>
      <c r="O2" s="50"/>
      <c r="P2" s="50"/>
      <c r="Q2" s="50"/>
      <c r="R2" s="50"/>
    </row>
    <row r="3" spans="1:18" x14ac:dyDescent="0.25">
      <c r="A3" s="51"/>
      <c r="B3" s="51"/>
      <c r="C3" s="51"/>
      <c r="D3" s="51"/>
      <c r="E3" s="51"/>
      <c r="F3" s="51"/>
      <c r="G3" s="51"/>
      <c r="H3" s="51"/>
      <c r="I3" s="51"/>
      <c r="J3" s="51"/>
      <c r="K3" s="51"/>
      <c r="L3" s="51"/>
      <c r="M3" s="51"/>
      <c r="N3" s="51"/>
      <c r="O3" s="52"/>
      <c r="P3" s="52"/>
      <c r="Q3" s="52"/>
      <c r="R3" s="52"/>
    </row>
    <row r="4" spans="1:18" x14ac:dyDescent="0.25">
      <c r="A4" s="521" t="s">
        <v>388</v>
      </c>
      <c r="B4" s="522"/>
      <c r="C4" s="522"/>
      <c r="D4" s="523"/>
      <c r="E4" s="524" t="s">
        <v>638</v>
      </c>
      <c r="F4" s="525"/>
      <c r="G4" s="525"/>
      <c r="H4" s="526"/>
      <c r="I4" s="527" t="s">
        <v>649</v>
      </c>
      <c r="J4" s="528"/>
      <c r="K4" s="528"/>
      <c r="L4" s="528"/>
      <c r="M4" s="528"/>
      <c r="N4" s="528"/>
      <c r="O4" s="52"/>
      <c r="P4" s="52"/>
      <c r="Q4" s="52"/>
      <c r="R4" s="52"/>
    </row>
    <row r="5" spans="1:18" ht="15" customHeight="1" x14ac:dyDescent="0.25">
      <c r="A5" s="529" t="s">
        <v>389</v>
      </c>
      <c r="B5" s="530"/>
      <c r="C5" s="530"/>
      <c r="D5" s="531"/>
      <c r="E5" s="535" t="s">
        <v>639</v>
      </c>
      <c r="F5" s="536"/>
      <c r="G5" s="536"/>
      <c r="H5" s="536"/>
      <c r="I5" s="537" t="s">
        <v>650</v>
      </c>
      <c r="J5" s="538"/>
      <c r="K5" s="538"/>
      <c r="L5" s="539"/>
      <c r="M5" s="539"/>
      <c r="N5" s="540"/>
      <c r="O5" s="52"/>
      <c r="P5" s="52"/>
      <c r="Q5" s="52"/>
      <c r="R5" s="52"/>
    </row>
    <row r="6" spans="1:18" x14ac:dyDescent="0.25">
      <c r="A6" s="532"/>
      <c r="B6" s="533"/>
      <c r="C6" s="533"/>
      <c r="D6" s="534"/>
      <c r="E6" s="536"/>
      <c r="F6" s="536"/>
      <c r="G6" s="536"/>
      <c r="H6" s="536"/>
      <c r="I6" s="541"/>
      <c r="J6" s="542"/>
      <c r="K6" s="542"/>
      <c r="L6" s="542"/>
      <c r="M6" s="542"/>
      <c r="N6" s="543"/>
      <c r="O6" s="52"/>
      <c r="P6" s="52"/>
      <c r="Q6" s="52"/>
      <c r="R6" s="52"/>
    </row>
    <row r="7" spans="1:18" x14ac:dyDescent="0.25">
      <c r="A7" s="557" t="s">
        <v>279</v>
      </c>
      <c r="B7" s="558"/>
      <c r="C7" s="558"/>
      <c r="D7" s="559"/>
      <c r="E7" s="563" t="s">
        <v>441</v>
      </c>
      <c r="F7" s="563"/>
      <c r="G7" s="563"/>
      <c r="H7" s="564"/>
      <c r="I7" s="567" t="s">
        <v>280</v>
      </c>
      <c r="J7" s="567"/>
      <c r="K7" s="567"/>
      <c r="L7" s="567"/>
      <c r="M7" s="567"/>
      <c r="N7" s="567"/>
      <c r="O7" s="52"/>
      <c r="P7" s="52"/>
      <c r="Q7" s="52"/>
      <c r="R7" s="52"/>
    </row>
    <row r="8" spans="1:18" x14ac:dyDescent="0.25">
      <c r="A8" s="560"/>
      <c r="B8" s="561"/>
      <c r="C8" s="561"/>
      <c r="D8" s="562"/>
      <c r="E8" s="565"/>
      <c r="F8" s="565"/>
      <c r="G8" s="565"/>
      <c r="H8" s="566"/>
      <c r="I8" s="568">
        <v>2026</v>
      </c>
      <c r="J8" s="569"/>
      <c r="K8" s="567">
        <v>2027</v>
      </c>
      <c r="L8" s="567"/>
      <c r="M8" s="567">
        <v>2028</v>
      </c>
      <c r="N8" s="567"/>
      <c r="O8" s="52"/>
      <c r="P8" s="52"/>
      <c r="Q8" s="52"/>
      <c r="R8" s="52"/>
    </row>
    <row r="9" spans="1:18" x14ac:dyDescent="0.25">
      <c r="A9" s="544" t="s">
        <v>281</v>
      </c>
      <c r="B9" s="545"/>
      <c r="C9" s="545"/>
      <c r="D9" s="546"/>
      <c r="E9" s="547"/>
      <c r="F9" s="547"/>
      <c r="G9" s="547"/>
      <c r="H9" s="548"/>
      <c r="I9" s="549" t="s">
        <v>338</v>
      </c>
      <c r="J9" s="550"/>
      <c r="K9" s="551"/>
      <c r="L9" s="551"/>
      <c r="M9" s="551"/>
      <c r="N9" s="551"/>
      <c r="O9" s="52"/>
      <c r="P9" s="52"/>
      <c r="Q9" s="52"/>
      <c r="R9" s="52"/>
    </row>
    <row r="10" spans="1:18" ht="66" customHeight="1" x14ac:dyDescent="0.25">
      <c r="A10" s="552" t="s">
        <v>283</v>
      </c>
      <c r="B10" s="553"/>
      <c r="C10" s="554"/>
      <c r="D10" s="555"/>
      <c r="E10" s="555"/>
      <c r="F10" s="555"/>
      <c r="G10" s="555"/>
      <c r="H10" s="555"/>
      <c r="I10" s="555"/>
      <c r="J10" s="555"/>
      <c r="K10" s="555"/>
      <c r="L10" s="555"/>
      <c r="M10" s="555"/>
      <c r="N10" s="556"/>
      <c r="O10" s="50"/>
      <c r="P10" s="50"/>
      <c r="Q10" s="50"/>
      <c r="R10" s="50"/>
    </row>
    <row r="11" spans="1:18" x14ac:dyDescent="0.25">
      <c r="A11" s="552"/>
      <c r="B11" s="553"/>
      <c r="C11" s="573"/>
      <c r="D11" s="574"/>
      <c r="E11" s="574"/>
      <c r="F11" s="574"/>
      <c r="G11" s="574"/>
      <c r="H11" s="574"/>
      <c r="I11" s="574"/>
      <c r="J11" s="574"/>
      <c r="K11" s="574"/>
      <c r="L11" s="574"/>
      <c r="M11" s="574"/>
      <c r="N11" s="575"/>
      <c r="O11" s="50"/>
      <c r="P11" s="50"/>
      <c r="Q11" s="50"/>
      <c r="R11" s="50"/>
    </row>
    <row r="12" spans="1:18" x14ac:dyDescent="0.25">
      <c r="A12" s="576" t="s">
        <v>284</v>
      </c>
      <c r="B12" s="577"/>
      <c r="C12" s="1001" t="s">
        <v>976</v>
      </c>
      <c r="D12" s="1083"/>
      <c r="E12" s="1083"/>
      <c r="F12" s="1083"/>
      <c r="G12" s="1083"/>
      <c r="H12" s="1083"/>
      <c r="I12" s="1083"/>
      <c r="J12" s="1083"/>
      <c r="K12" s="1083"/>
      <c r="L12" s="1083"/>
      <c r="M12" s="1083"/>
      <c r="N12" s="1084"/>
      <c r="O12" s="50"/>
      <c r="P12" s="50"/>
      <c r="Q12" s="50"/>
      <c r="R12" s="50"/>
    </row>
    <row r="13" spans="1:18" x14ac:dyDescent="0.25">
      <c r="A13" s="578"/>
      <c r="B13" s="579"/>
      <c r="C13" s="1085"/>
      <c r="D13" s="1086"/>
      <c r="E13" s="1086"/>
      <c r="F13" s="1086"/>
      <c r="G13" s="1086"/>
      <c r="H13" s="1086"/>
      <c r="I13" s="1086"/>
      <c r="J13" s="1086"/>
      <c r="K13" s="1086"/>
      <c r="L13" s="1086"/>
      <c r="M13" s="1086"/>
      <c r="N13" s="1087"/>
      <c r="O13" s="324"/>
      <c r="P13" s="50"/>
      <c r="Q13" s="50"/>
      <c r="R13" s="50"/>
    </row>
    <row r="14" spans="1:18" x14ac:dyDescent="0.25">
      <c r="A14" s="578"/>
      <c r="B14" s="579"/>
      <c r="C14" s="1085"/>
      <c r="D14" s="1086"/>
      <c r="E14" s="1086"/>
      <c r="F14" s="1086"/>
      <c r="G14" s="1086"/>
      <c r="H14" s="1086"/>
      <c r="I14" s="1086"/>
      <c r="J14" s="1086"/>
      <c r="K14" s="1086"/>
      <c r="L14" s="1086"/>
      <c r="M14" s="1086"/>
      <c r="N14" s="1087"/>
      <c r="O14" s="50"/>
      <c r="P14" s="50"/>
      <c r="Q14" s="50"/>
      <c r="R14" s="50"/>
    </row>
    <row r="15" spans="1:18" x14ac:dyDescent="0.25">
      <c r="A15" s="578"/>
      <c r="B15" s="579"/>
      <c r="C15" s="1085"/>
      <c r="D15" s="1086"/>
      <c r="E15" s="1086"/>
      <c r="F15" s="1086"/>
      <c r="G15" s="1086"/>
      <c r="H15" s="1086"/>
      <c r="I15" s="1086"/>
      <c r="J15" s="1086"/>
      <c r="K15" s="1086"/>
      <c r="L15" s="1086"/>
      <c r="M15" s="1086"/>
      <c r="N15" s="1087"/>
      <c r="O15" s="50"/>
      <c r="P15" s="50"/>
      <c r="Q15" s="50"/>
      <c r="R15" s="50"/>
    </row>
    <row r="16" spans="1:18" x14ac:dyDescent="0.25">
      <c r="A16" s="578"/>
      <c r="B16" s="579"/>
      <c r="C16" s="1085"/>
      <c r="D16" s="1086"/>
      <c r="E16" s="1086"/>
      <c r="F16" s="1086"/>
      <c r="G16" s="1086"/>
      <c r="H16" s="1086"/>
      <c r="I16" s="1086"/>
      <c r="J16" s="1086"/>
      <c r="K16" s="1086"/>
      <c r="L16" s="1086"/>
      <c r="M16" s="1086"/>
      <c r="N16" s="1087"/>
      <c r="O16" s="50"/>
      <c r="P16" s="50"/>
      <c r="Q16" s="50"/>
      <c r="R16" s="50"/>
    </row>
    <row r="17" spans="1:18" x14ac:dyDescent="0.25">
      <c r="A17" s="578"/>
      <c r="B17" s="579"/>
      <c r="C17" s="1085"/>
      <c r="D17" s="1086"/>
      <c r="E17" s="1086"/>
      <c r="F17" s="1086"/>
      <c r="G17" s="1086"/>
      <c r="H17" s="1086"/>
      <c r="I17" s="1086"/>
      <c r="J17" s="1086"/>
      <c r="K17" s="1086"/>
      <c r="L17" s="1086"/>
      <c r="M17" s="1086"/>
      <c r="N17" s="1087"/>
      <c r="O17" s="50"/>
      <c r="P17" s="50"/>
      <c r="Q17" s="50"/>
      <c r="R17" s="50"/>
    </row>
    <row r="18" spans="1:18" ht="47.1" customHeight="1" x14ac:dyDescent="0.25">
      <c r="A18" s="578"/>
      <c r="B18" s="579"/>
      <c r="C18" s="1085"/>
      <c r="D18" s="1086"/>
      <c r="E18" s="1086"/>
      <c r="F18" s="1086"/>
      <c r="G18" s="1086"/>
      <c r="H18" s="1086"/>
      <c r="I18" s="1086"/>
      <c r="J18" s="1086"/>
      <c r="K18" s="1086"/>
      <c r="L18" s="1086"/>
      <c r="M18" s="1086"/>
      <c r="N18" s="1087"/>
      <c r="O18" s="50"/>
      <c r="P18" s="50"/>
      <c r="Q18" s="50"/>
      <c r="R18" s="50"/>
    </row>
    <row r="19" spans="1:18" hidden="1" x14ac:dyDescent="0.25">
      <c r="A19" s="578"/>
      <c r="B19" s="579"/>
      <c r="C19" s="1085"/>
      <c r="D19" s="1086"/>
      <c r="E19" s="1086"/>
      <c r="F19" s="1086"/>
      <c r="G19" s="1086"/>
      <c r="H19" s="1086"/>
      <c r="I19" s="1086"/>
      <c r="J19" s="1086"/>
      <c r="K19" s="1086"/>
      <c r="L19" s="1086"/>
      <c r="M19" s="1086"/>
      <c r="N19" s="1087"/>
      <c r="O19" s="50"/>
      <c r="P19" s="50" t="s">
        <v>919</v>
      </c>
      <c r="Q19" s="50"/>
      <c r="R19" s="50"/>
    </row>
    <row r="20" spans="1:18" hidden="1" x14ac:dyDescent="0.25">
      <c r="A20" s="578"/>
      <c r="B20" s="579"/>
      <c r="C20" s="1085"/>
      <c r="D20" s="1086"/>
      <c r="E20" s="1086"/>
      <c r="F20" s="1086"/>
      <c r="G20" s="1086"/>
      <c r="H20" s="1086"/>
      <c r="I20" s="1086"/>
      <c r="J20" s="1086"/>
      <c r="K20" s="1086"/>
      <c r="L20" s="1086"/>
      <c r="M20" s="1086"/>
      <c r="N20" s="1087"/>
      <c r="O20" s="50"/>
      <c r="P20" s="50"/>
      <c r="Q20" s="50"/>
      <c r="R20" s="50"/>
    </row>
    <row r="21" spans="1:18" hidden="1" x14ac:dyDescent="0.25">
      <c r="A21" s="578"/>
      <c r="B21" s="579"/>
      <c r="C21" s="1085"/>
      <c r="D21" s="1086"/>
      <c r="E21" s="1086"/>
      <c r="F21" s="1086"/>
      <c r="G21" s="1086"/>
      <c r="H21" s="1086"/>
      <c r="I21" s="1086"/>
      <c r="J21" s="1086"/>
      <c r="K21" s="1086"/>
      <c r="L21" s="1086"/>
      <c r="M21" s="1086"/>
      <c r="N21" s="1087"/>
      <c r="O21" s="50"/>
      <c r="P21" s="50"/>
      <c r="Q21" s="50"/>
      <c r="R21" s="50"/>
    </row>
    <row r="22" spans="1:18" hidden="1" x14ac:dyDescent="0.25">
      <c r="A22" s="578"/>
      <c r="B22" s="579"/>
      <c r="C22" s="1085"/>
      <c r="D22" s="1086"/>
      <c r="E22" s="1086"/>
      <c r="F22" s="1086"/>
      <c r="G22" s="1086"/>
      <c r="H22" s="1086"/>
      <c r="I22" s="1086"/>
      <c r="J22" s="1086"/>
      <c r="K22" s="1086"/>
      <c r="L22" s="1086"/>
      <c r="M22" s="1086"/>
      <c r="N22" s="1087"/>
      <c r="O22" s="50"/>
      <c r="P22" s="50"/>
      <c r="Q22" s="50"/>
      <c r="R22" s="50"/>
    </row>
    <row r="23" spans="1:18" hidden="1" x14ac:dyDescent="0.25">
      <c r="A23" s="578"/>
      <c r="B23" s="579"/>
      <c r="C23" s="1085"/>
      <c r="D23" s="1086"/>
      <c r="E23" s="1086"/>
      <c r="F23" s="1086"/>
      <c r="G23" s="1086"/>
      <c r="H23" s="1086"/>
      <c r="I23" s="1086"/>
      <c r="J23" s="1086"/>
      <c r="K23" s="1086"/>
      <c r="L23" s="1086"/>
      <c r="M23" s="1086"/>
      <c r="N23" s="1087"/>
      <c r="O23" s="50"/>
      <c r="P23" s="50"/>
      <c r="Q23" s="50"/>
      <c r="R23" s="50"/>
    </row>
    <row r="24" spans="1:18" hidden="1" x14ac:dyDescent="0.25">
      <c r="A24" s="580"/>
      <c r="B24" s="581"/>
      <c r="C24" s="1088"/>
      <c r="D24" s="1089"/>
      <c r="E24" s="1089"/>
      <c r="F24" s="1089"/>
      <c r="G24" s="1089"/>
      <c r="H24" s="1089"/>
      <c r="I24" s="1089"/>
      <c r="J24" s="1089"/>
      <c r="K24" s="1089"/>
      <c r="L24" s="1089"/>
      <c r="M24" s="1089"/>
      <c r="N24" s="1090"/>
      <c r="O24" s="50"/>
      <c r="P24" s="50"/>
      <c r="Q24" s="50"/>
      <c r="R24" s="50"/>
    </row>
    <row r="25" spans="1:18" x14ac:dyDescent="0.25">
      <c r="A25" s="591" t="s">
        <v>0</v>
      </c>
      <c r="B25" s="592"/>
      <c r="C25" s="592"/>
      <c r="D25" s="592"/>
      <c r="E25" s="592"/>
      <c r="F25" s="592"/>
      <c r="G25" s="592"/>
      <c r="H25" s="592"/>
      <c r="I25" s="592"/>
      <c r="J25" s="592"/>
      <c r="K25" s="592"/>
      <c r="L25" s="592"/>
      <c r="M25" s="592"/>
      <c r="N25" s="593"/>
      <c r="O25" s="50"/>
      <c r="P25" s="50"/>
      <c r="Q25" s="50"/>
      <c r="R25" s="267"/>
    </row>
    <row r="26" spans="1:18" ht="15.75" customHeight="1" x14ac:dyDescent="0.25">
      <c r="A26" s="54">
        <v>1</v>
      </c>
      <c r="B26" s="570" t="s">
        <v>648</v>
      </c>
      <c r="C26" s="571"/>
      <c r="D26" s="571"/>
      <c r="E26" s="571"/>
      <c r="F26" s="571"/>
      <c r="G26" s="572"/>
      <c r="H26" s="54">
        <v>6</v>
      </c>
      <c r="I26" s="570"/>
      <c r="J26" s="571"/>
      <c r="K26" s="571"/>
      <c r="L26" s="571"/>
      <c r="M26" s="571"/>
      <c r="N26" s="572"/>
      <c r="O26" s="50"/>
      <c r="P26" s="50"/>
      <c r="Q26" s="50"/>
      <c r="R26" s="267"/>
    </row>
    <row r="27" spans="1:18" x14ac:dyDescent="0.25">
      <c r="A27" s="54">
        <v>2</v>
      </c>
      <c r="B27" s="570" t="s">
        <v>659</v>
      </c>
      <c r="C27" s="571"/>
      <c r="D27" s="571"/>
      <c r="E27" s="571"/>
      <c r="F27" s="571"/>
      <c r="G27" s="572"/>
      <c r="H27" s="54">
        <v>7</v>
      </c>
      <c r="I27" s="570"/>
      <c r="J27" s="571"/>
      <c r="K27" s="571"/>
      <c r="L27" s="571"/>
      <c r="M27" s="571"/>
      <c r="N27" s="572"/>
      <c r="O27" s="50"/>
      <c r="P27" s="50"/>
      <c r="Q27" s="50"/>
      <c r="R27" s="267"/>
    </row>
    <row r="28" spans="1:18" x14ac:dyDescent="0.25">
      <c r="A28" s="54">
        <v>3</v>
      </c>
      <c r="B28" s="570"/>
      <c r="C28" s="571"/>
      <c r="D28" s="571"/>
      <c r="E28" s="571"/>
      <c r="F28" s="571"/>
      <c r="G28" s="572"/>
      <c r="H28" s="54">
        <v>8</v>
      </c>
      <c r="I28" s="570"/>
      <c r="J28" s="571"/>
      <c r="K28" s="571"/>
      <c r="L28" s="571"/>
      <c r="M28" s="571"/>
      <c r="N28" s="572"/>
      <c r="O28" s="50"/>
      <c r="P28" s="50"/>
      <c r="Q28" s="50"/>
      <c r="R28" s="267"/>
    </row>
    <row r="29" spans="1:18" ht="15" customHeight="1" x14ac:dyDescent="0.25">
      <c r="A29" s="54">
        <v>4</v>
      </c>
      <c r="B29" s="570"/>
      <c r="C29" s="571"/>
      <c r="D29" s="571"/>
      <c r="E29" s="571"/>
      <c r="F29" s="571"/>
      <c r="G29" s="572"/>
      <c r="H29" s="54">
        <v>9</v>
      </c>
      <c r="I29" s="570"/>
      <c r="J29" s="571"/>
      <c r="K29" s="571"/>
      <c r="L29" s="571"/>
      <c r="M29" s="571"/>
      <c r="N29" s="572"/>
      <c r="O29" s="50"/>
      <c r="P29" s="50"/>
      <c r="Q29" s="50"/>
      <c r="R29" s="50"/>
    </row>
    <row r="30" spans="1:18" ht="15" customHeight="1" x14ac:dyDescent="0.25">
      <c r="A30" s="54">
        <v>5</v>
      </c>
      <c r="B30" s="570"/>
      <c r="C30" s="571"/>
      <c r="D30" s="571"/>
      <c r="E30" s="571"/>
      <c r="F30" s="571"/>
      <c r="G30" s="572"/>
      <c r="H30" s="54">
        <v>10</v>
      </c>
      <c r="I30" s="599"/>
      <c r="J30" s="599"/>
      <c r="K30" s="599"/>
      <c r="L30" s="599"/>
      <c r="M30" s="599"/>
      <c r="N30" s="599"/>
      <c r="O30" s="50"/>
      <c r="P30" s="50"/>
      <c r="Q30" s="50"/>
      <c r="R30" s="50"/>
    </row>
    <row r="31" spans="1:18" x14ac:dyDescent="0.25">
      <c r="A31" s="600" t="s">
        <v>286</v>
      </c>
      <c r="B31" s="601"/>
      <c r="C31" s="601"/>
      <c r="D31" s="601"/>
      <c r="E31" s="601"/>
      <c r="F31" s="601"/>
      <c r="G31" s="601"/>
      <c r="H31" s="601"/>
      <c r="I31" s="601"/>
      <c r="J31" s="601"/>
      <c r="K31" s="601"/>
      <c r="L31" s="601"/>
      <c r="M31" s="601"/>
      <c r="N31" s="602"/>
      <c r="O31" s="55"/>
      <c r="P31" s="55"/>
      <c r="Q31" s="55"/>
      <c r="R31" s="56"/>
    </row>
    <row r="32" spans="1:18" x14ac:dyDescent="0.25">
      <c r="A32" s="603" t="s">
        <v>287</v>
      </c>
      <c r="B32" s="604"/>
      <c r="C32" s="604"/>
      <c r="D32" s="604"/>
      <c r="E32" s="604"/>
      <c r="F32" s="604"/>
      <c r="G32" s="604"/>
      <c r="H32" s="605"/>
      <c r="I32" s="591" t="s">
        <v>909</v>
      </c>
      <c r="J32" s="593"/>
      <c r="K32" s="606" t="s">
        <v>910</v>
      </c>
      <c r="L32" s="606"/>
      <c r="M32" s="594" t="s">
        <v>288</v>
      </c>
      <c r="N32" s="594"/>
      <c r="O32" s="594">
        <v>2027</v>
      </c>
      <c r="P32" s="594"/>
      <c r="Q32" s="594">
        <v>2028</v>
      </c>
      <c r="R32" s="594"/>
    </row>
    <row r="33" spans="1:18" x14ac:dyDescent="0.25">
      <c r="A33" s="595" t="s">
        <v>652</v>
      </c>
      <c r="B33" s="596"/>
      <c r="C33" s="596"/>
      <c r="D33" s="596"/>
      <c r="E33" s="596"/>
      <c r="F33" s="596"/>
      <c r="G33" s="596"/>
      <c r="H33" s="597"/>
      <c r="I33" s="598">
        <v>36</v>
      </c>
      <c r="J33" s="598"/>
      <c r="K33" s="598"/>
      <c r="L33" s="598"/>
      <c r="M33" s="598"/>
      <c r="N33" s="598"/>
      <c r="O33" s="598">
        <v>36</v>
      </c>
      <c r="P33" s="598"/>
      <c r="Q33" s="598">
        <v>36</v>
      </c>
      <c r="R33" s="598"/>
    </row>
    <row r="34" spans="1:18" x14ac:dyDescent="0.25">
      <c r="A34" s="595" t="s">
        <v>659</v>
      </c>
      <c r="B34" s="596"/>
      <c r="C34" s="596"/>
      <c r="D34" s="596"/>
      <c r="E34" s="596"/>
      <c r="F34" s="596"/>
      <c r="G34" s="596"/>
      <c r="H34" s="597"/>
      <c r="I34" s="1016">
        <v>36</v>
      </c>
      <c r="J34" s="1017"/>
      <c r="K34" s="1016"/>
      <c r="L34" s="1017"/>
      <c r="M34" s="1016"/>
      <c r="N34" s="1017"/>
      <c r="O34" s="1016">
        <v>36</v>
      </c>
      <c r="P34" s="1017"/>
      <c r="Q34" s="1016">
        <v>36</v>
      </c>
      <c r="R34" s="1017"/>
    </row>
    <row r="35" spans="1:18" ht="15" customHeight="1" x14ac:dyDescent="0.25">
      <c r="A35" s="603" t="s">
        <v>289</v>
      </c>
      <c r="B35" s="604"/>
      <c r="C35" s="604"/>
      <c r="D35" s="604"/>
      <c r="E35" s="604"/>
      <c r="F35" s="604"/>
      <c r="G35" s="604"/>
      <c r="H35" s="605"/>
      <c r="I35" s="591" t="s">
        <v>909</v>
      </c>
      <c r="J35" s="593"/>
      <c r="K35" s="606" t="s">
        <v>910</v>
      </c>
      <c r="L35" s="606"/>
      <c r="M35" s="594" t="s">
        <v>288</v>
      </c>
      <c r="N35" s="594"/>
      <c r="O35" s="594">
        <v>2027</v>
      </c>
      <c r="P35" s="594"/>
      <c r="Q35" s="594">
        <v>2028</v>
      </c>
      <c r="R35" s="594"/>
    </row>
    <row r="36" spans="1:18" x14ac:dyDescent="0.25">
      <c r="A36" s="595"/>
      <c r="B36" s="596"/>
      <c r="C36" s="596"/>
      <c r="D36" s="596"/>
      <c r="E36" s="596"/>
      <c r="F36" s="596"/>
      <c r="G36" s="596"/>
      <c r="H36" s="597"/>
      <c r="I36" s="607"/>
      <c r="J36" s="598"/>
      <c r="K36" s="607"/>
      <c r="L36" s="598"/>
      <c r="M36" s="598"/>
      <c r="N36" s="598"/>
      <c r="O36" s="607"/>
      <c r="P36" s="598"/>
      <c r="Q36" s="607"/>
      <c r="R36" s="598"/>
    </row>
    <row r="37" spans="1:18" x14ac:dyDescent="0.25">
      <c r="A37" s="595"/>
      <c r="B37" s="596"/>
      <c r="C37" s="596"/>
      <c r="D37" s="596"/>
      <c r="E37" s="596"/>
      <c r="F37" s="596"/>
      <c r="G37" s="596"/>
      <c r="H37" s="597"/>
      <c r="I37" s="1255"/>
      <c r="J37" s="1256"/>
      <c r="K37" s="1255"/>
      <c r="L37" s="1256"/>
      <c r="M37" s="1016"/>
      <c r="N37" s="1017"/>
      <c r="O37" s="1255"/>
      <c r="P37" s="1256"/>
      <c r="Q37" s="1255"/>
      <c r="R37" s="1256"/>
    </row>
    <row r="38" spans="1:18" s="595" customFormat="1" ht="15" customHeight="1" x14ac:dyDescent="0.25">
      <c r="A38" s="1253"/>
      <c r="B38" s="1254"/>
      <c r="C38" s="1254"/>
      <c r="D38" s="1254"/>
      <c r="E38" s="1254"/>
      <c r="F38" s="1254"/>
      <c r="G38" s="1254"/>
      <c r="H38" s="1254"/>
      <c r="I38" s="1254"/>
      <c r="J38" s="1254"/>
      <c r="K38" s="1254"/>
      <c r="L38" s="1254"/>
      <c r="M38" s="1254"/>
      <c r="N38" s="1254"/>
      <c r="O38" s="1254"/>
      <c r="P38" s="1254"/>
      <c r="Q38" s="1254"/>
      <c r="R38" s="1254"/>
    </row>
    <row r="39" spans="1:18" ht="15" customHeight="1" x14ac:dyDescent="0.25">
      <c r="A39" s="603" t="s">
        <v>290</v>
      </c>
      <c r="B39" s="604"/>
      <c r="C39" s="604"/>
      <c r="D39" s="604"/>
      <c r="E39" s="604"/>
      <c r="F39" s="604"/>
      <c r="G39" s="604"/>
      <c r="H39" s="605"/>
      <c r="I39" s="591" t="s">
        <v>909</v>
      </c>
      <c r="J39" s="593"/>
      <c r="K39" s="606" t="s">
        <v>910</v>
      </c>
      <c r="L39" s="606"/>
      <c r="M39" s="594" t="s">
        <v>288</v>
      </c>
      <c r="N39" s="594"/>
      <c r="O39" s="594">
        <v>2027</v>
      </c>
      <c r="P39" s="594"/>
      <c r="Q39" s="594">
        <v>2028</v>
      </c>
      <c r="R39" s="594"/>
    </row>
    <row r="40" spans="1:18" x14ac:dyDescent="0.25">
      <c r="A40" s="595"/>
      <c r="B40" s="596"/>
      <c r="C40" s="596"/>
      <c r="D40" s="596"/>
      <c r="E40" s="596"/>
      <c r="F40" s="596"/>
      <c r="G40" s="596"/>
      <c r="H40" s="597"/>
      <c r="I40" s="608"/>
      <c r="J40" s="608"/>
      <c r="K40" s="598"/>
      <c r="L40" s="598"/>
      <c r="M40" s="598"/>
      <c r="N40" s="598"/>
      <c r="O40" s="608"/>
      <c r="P40" s="608"/>
      <c r="Q40" s="608"/>
      <c r="R40" s="608"/>
    </row>
    <row r="41" spans="1:18" ht="15" customHeight="1" x14ac:dyDescent="0.25">
      <c r="A41" s="603" t="s">
        <v>291</v>
      </c>
      <c r="B41" s="604"/>
      <c r="C41" s="604"/>
      <c r="D41" s="604"/>
      <c r="E41" s="604"/>
      <c r="F41" s="604"/>
      <c r="G41" s="604"/>
      <c r="H41" s="605"/>
      <c r="I41" s="591" t="s">
        <v>909</v>
      </c>
      <c r="J41" s="593"/>
      <c r="K41" s="606" t="s">
        <v>910</v>
      </c>
      <c r="L41" s="606"/>
      <c r="M41" s="594" t="s">
        <v>288</v>
      </c>
      <c r="N41" s="594"/>
      <c r="O41" s="594">
        <v>2027</v>
      </c>
      <c r="P41" s="594"/>
      <c r="Q41" s="594">
        <v>2028</v>
      </c>
      <c r="R41" s="594"/>
    </row>
    <row r="42" spans="1:18" x14ac:dyDescent="0.25">
      <c r="A42" s="609"/>
      <c r="B42" s="610"/>
      <c r="C42" s="610"/>
      <c r="D42" s="610"/>
      <c r="E42" s="610"/>
      <c r="F42" s="610"/>
      <c r="G42" s="610"/>
      <c r="H42" s="611"/>
      <c r="I42" s="598"/>
      <c r="J42" s="598"/>
      <c r="K42" s="598"/>
      <c r="L42" s="598"/>
      <c r="M42" s="598"/>
      <c r="N42" s="598"/>
      <c r="O42" s="598"/>
      <c r="P42" s="598"/>
      <c r="Q42" s="598"/>
      <c r="R42" s="598"/>
    </row>
    <row r="43" spans="1:18" x14ac:dyDescent="0.25">
      <c r="A43" s="50"/>
      <c r="B43" s="50"/>
      <c r="C43" s="50"/>
      <c r="D43" s="50"/>
      <c r="E43" s="50"/>
      <c r="F43" s="50"/>
      <c r="G43" s="50"/>
      <c r="H43" s="50"/>
      <c r="I43" s="50"/>
      <c r="J43" s="50"/>
      <c r="K43" s="50"/>
      <c r="L43" s="50"/>
      <c r="M43" s="50"/>
      <c r="N43" s="50"/>
      <c r="O43" s="50"/>
      <c r="P43" s="50"/>
      <c r="Q43" s="50"/>
      <c r="R43" s="50"/>
    </row>
    <row r="44" spans="1:18" x14ac:dyDescent="0.25">
      <c r="A44" s="600" t="s">
        <v>292</v>
      </c>
      <c r="B44" s="601"/>
      <c r="C44" s="601"/>
      <c r="D44" s="601"/>
      <c r="E44" s="601"/>
      <c r="F44" s="601"/>
      <c r="G44" s="601"/>
      <c r="H44" s="601"/>
      <c r="I44" s="601"/>
      <c r="J44" s="601"/>
      <c r="K44" s="601"/>
      <c r="L44" s="601"/>
      <c r="M44" s="601"/>
      <c r="N44" s="602"/>
      <c r="O44" s="50"/>
      <c r="P44" s="50"/>
      <c r="Q44" s="50"/>
      <c r="R44" s="50"/>
    </row>
    <row r="45" spans="1:18" ht="42.75" x14ac:dyDescent="0.25">
      <c r="A45" s="594" t="s">
        <v>293</v>
      </c>
      <c r="B45" s="594"/>
      <c r="C45" s="57" t="s">
        <v>294</v>
      </c>
      <c r="D45" s="57" t="s">
        <v>295</v>
      </c>
      <c r="E45" s="57" t="s">
        <v>296</v>
      </c>
      <c r="F45" s="57" t="s">
        <v>297</v>
      </c>
      <c r="G45" s="57" t="s">
        <v>298</v>
      </c>
      <c r="H45" s="57" t="s">
        <v>299</v>
      </c>
      <c r="I45" s="57" t="s">
        <v>300</v>
      </c>
      <c r="J45" s="57" t="s">
        <v>301</v>
      </c>
      <c r="K45" s="57" t="s">
        <v>302</v>
      </c>
      <c r="L45" s="57" t="s">
        <v>303</v>
      </c>
      <c r="M45" s="57" t="s">
        <v>304</v>
      </c>
      <c r="N45" s="57" t="s">
        <v>305</v>
      </c>
      <c r="O45" s="50"/>
      <c r="P45" s="50"/>
      <c r="Q45" s="50"/>
      <c r="R45" s="50"/>
    </row>
    <row r="46" spans="1:18" x14ac:dyDescent="0.25">
      <c r="A46" s="612">
        <f>IF(A26&gt;0,A26,"")</f>
        <v>1</v>
      </c>
      <c r="B46" s="613"/>
      <c r="C46" s="330"/>
      <c r="D46" s="330"/>
      <c r="E46" s="329"/>
      <c r="F46" s="329"/>
      <c r="G46" s="329"/>
      <c r="H46" s="329"/>
      <c r="I46" s="329"/>
      <c r="J46" s="329"/>
      <c r="K46" s="329"/>
      <c r="L46" s="329"/>
      <c r="M46" s="329"/>
      <c r="N46" s="329"/>
      <c r="O46" s="50"/>
      <c r="P46" s="50"/>
      <c r="Q46" s="50"/>
      <c r="R46" s="50"/>
    </row>
    <row r="47" spans="1:18" x14ac:dyDescent="0.25">
      <c r="A47" s="1036">
        <v>2</v>
      </c>
      <c r="B47" s="1037"/>
      <c r="C47" s="330">
        <v>2020</v>
      </c>
      <c r="D47" s="330">
        <v>2020</v>
      </c>
      <c r="E47" s="330"/>
      <c r="F47" s="330"/>
      <c r="G47" s="330"/>
      <c r="H47" s="330"/>
      <c r="I47" s="330"/>
      <c r="J47" s="330"/>
      <c r="K47" s="330"/>
      <c r="L47" s="330"/>
      <c r="M47" s="330"/>
      <c r="N47" s="330"/>
      <c r="O47" s="50"/>
      <c r="P47" s="50"/>
      <c r="Q47" s="50"/>
      <c r="R47" s="50"/>
    </row>
    <row r="48" spans="1:18" x14ac:dyDescent="0.25">
      <c r="A48" s="1036">
        <v>3</v>
      </c>
      <c r="B48" s="1037"/>
      <c r="C48" s="330"/>
      <c r="D48" s="330"/>
      <c r="E48" s="330">
        <v>2020</v>
      </c>
      <c r="F48" s="330">
        <v>2020</v>
      </c>
      <c r="G48" s="330">
        <v>2020</v>
      </c>
      <c r="H48" s="330">
        <v>2020</v>
      </c>
      <c r="I48" s="330">
        <v>2020</v>
      </c>
      <c r="J48" s="330">
        <v>2020</v>
      </c>
      <c r="K48" s="330">
        <v>2020</v>
      </c>
      <c r="L48" s="330">
        <v>2020</v>
      </c>
      <c r="M48" s="330">
        <v>2020</v>
      </c>
      <c r="N48" s="330">
        <v>2020</v>
      </c>
      <c r="O48" s="50"/>
      <c r="P48" s="50"/>
      <c r="Q48" s="50"/>
      <c r="R48" s="50"/>
    </row>
    <row r="49" spans="1:18" x14ac:dyDescent="0.25">
      <c r="A49" s="612"/>
      <c r="B49" s="613"/>
      <c r="C49" s="330"/>
      <c r="D49" s="330"/>
      <c r="E49" s="330"/>
      <c r="F49" s="330"/>
      <c r="G49" s="330"/>
      <c r="H49" s="330"/>
      <c r="I49" s="330"/>
      <c r="J49" s="330"/>
      <c r="K49" s="330"/>
      <c r="L49" s="330"/>
      <c r="M49" s="330"/>
      <c r="N49" s="330"/>
      <c r="O49" s="50"/>
      <c r="P49" s="50"/>
      <c r="Q49" s="50"/>
      <c r="R49" s="50"/>
    </row>
    <row r="50" spans="1:18" x14ac:dyDescent="0.25">
      <c r="A50" s="1036"/>
      <c r="B50" s="1037"/>
      <c r="C50" s="269"/>
      <c r="D50" s="269"/>
      <c r="E50" s="269"/>
      <c r="F50" s="269"/>
      <c r="G50" s="269"/>
      <c r="H50" s="269"/>
      <c r="I50" s="269"/>
      <c r="J50" s="269"/>
      <c r="K50" s="269"/>
      <c r="L50" s="269"/>
      <c r="M50" s="269"/>
      <c r="N50" s="269"/>
      <c r="O50" s="50"/>
      <c r="P50" s="50"/>
      <c r="Q50" s="50"/>
      <c r="R50" s="50"/>
    </row>
    <row r="51" spans="1:18" x14ac:dyDescent="0.25">
      <c r="A51" s="1036"/>
      <c r="B51" s="1037"/>
      <c r="C51" s="269"/>
      <c r="D51" s="269"/>
      <c r="E51" s="269"/>
      <c r="F51" s="269"/>
      <c r="G51" s="269"/>
      <c r="H51" s="269"/>
      <c r="I51" s="269"/>
      <c r="J51" s="269"/>
      <c r="K51" s="269"/>
      <c r="L51" s="269"/>
      <c r="M51" s="269"/>
      <c r="N51" s="269"/>
      <c r="O51" s="50"/>
      <c r="P51" s="50"/>
      <c r="Q51" s="50"/>
      <c r="R51" s="50"/>
    </row>
    <row r="52" spans="1:18" x14ac:dyDescent="0.25">
      <c r="A52" s="612"/>
      <c r="B52" s="613"/>
      <c r="C52" s="269"/>
      <c r="D52" s="301"/>
      <c r="E52" s="269"/>
      <c r="F52" s="269"/>
      <c r="G52" s="269"/>
      <c r="H52" s="269"/>
      <c r="I52" s="269"/>
      <c r="J52" s="269"/>
      <c r="K52" s="269"/>
      <c r="L52" s="269"/>
      <c r="M52" s="269"/>
      <c r="N52" s="269"/>
      <c r="O52" s="50"/>
      <c r="P52" s="50"/>
      <c r="Q52" s="50"/>
      <c r="R52" s="50"/>
    </row>
    <row r="53" spans="1:18" hidden="1" x14ac:dyDescent="0.25">
      <c r="A53" s="612">
        <v>7</v>
      </c>
      <c r="B53" s="613"/>
      <c r="C53" s="58"/>
      <c r="D53" s="58"/>
      <c r="E53" s="58"/>
      <c r="F53" s="58"/>
      <c r="G53" s="58"/>
      <c r="H53" s="58"/>
      <c r="I53" s="58"/>
      <c r="J53" s="58"/>
      <c r="K53" s="58"/>
      <c r="L53" s="58"/>
      <c r="M53" s="58"/>
      <c r="N53" s="58"/>
      <c r="O53" s="50"/>
      <c r="P53" s="50"/>
      <c r="Q53" s="50"/>
      <c r="R53" s="50"/>
    </row>
    <row r="54" spans="1:18" ht="15.75" hidden="1" thickBot="1" x14ac:dyDescent="0.3">
      <c r="A54" s="614"/>
      <c r="B54" s="615"/>
      <c r="C54" s="59"/>
      <c r="D54" s="59"/>
      <c r="E54" s="59"/>
      <c r="F54" s="59"/>
      <c r="G54" s="59"/>
      <c r="H54" s="59"/>
      <c r="I54" s="59"/>
      <c r="J54" s="59"/>
      <c r="K54" s="59"/>
      <c r="L54" s="59"/>
      <c r="M54" s="59"/>
      <c r="N54" s="59"/>
      <c r="O54" s="50"/>
      <c r="P54" s="50"/>
      <c r="Q54" s="50"/>
      <c r="R54" s="50"/>
    </row>
    <row r="55" spans="1:18" hidden="1" x14ac:dyDescent="0.25">
      <c r="A55" s="612">
        <v>8</v>
      </c>
      <c r="B55" s="613"/>
      <c r="C55" s="58"/>
      <c r="D55" s="58"/>
      <c r="E55" s="58"/>
      <c r="F55" s="58"/>
      <c r="G55" s="58"/>
      <c r="H55" s="58"/>
      <c r="I55" s="58"/>
      <c r="J55" s="58"/>
      <c r="K55" s="58"/>
      <c r="L55" s="58"/>
      <c r="M55" s="58"/>
      <c r="N55" s="60"/>
      <c r="O55" s="61"/>
      <c r="P55" s="50"/>
      <c r="Q55" s="50"/>
      <c r="R55" s="50"/>
    </row>
    <row r="56" spans="1:18" ht="15.75" hidden="1" thickBot="1" x14ac:dyDescent="0.3">
      <c r="A56" s="614"/>
      <c r="B56" s="615"/>
      <c r="C56" s="59"/>
      <c r="D56" s="59"/>
      <c r="E56" s="59"/>
      <c r="F56" s="59"/>
      <c r="G56" s="59"/>
      <c r="H56" s="59"/>
      <c r="I56" s="59"/>
      <c r="J56" s="59"/>
      <c r="K56" s="59"/>
      <c r="L56" s="59"/>
      <c r="M56" s="59"/>
      <c r="N56" s="59"/>
      <c r="O56" s="50"/>
      <c r="P56" s="50"/>
      <c r="Q56" s="50"/>
      <c r="R56" s="50"/>
    </row>
    <row r="57" spans="1:18" hidden="1" x14ac:dyDescent="0.25">
      <c r="A57" s="612">
        <v>9</v>
      </c>
      <c r="B57" s="613"/>
      <c r="C57" s="58"/>
      <c r="D57" s="58"/>
      <c r="E57" s="58"/>
      <c r="F57" s="58"/>
      <c r="G57" s="58"/>
      <c r="H57" s="58"/>
      <c r="I57" s="58"/>
      <c r="J57" s="58"/>
      <c r="K57" s="58"/>
      <c r="L57" s="58"/>
      <c r="M57" s="58"/>
      <c r="N57" s="58"/>
      <c r="O57" s="50"/>
      <c r="P57" s="50"/>
      <c r="Q57" s="50"/>
      <c r="R57" s="50"/>
    </row>
    <row r="58" spans="1:18" ht="15.75" hidden="1" thickBot="1" x14ac:dyDescent="0.3">
      <c r="A58" s="614"/>
      <c r="B58" s="615"/>
      <c r="C58" s="59"/>
      <c r="D58" s="59"/>
      <c r="E58" s="59"/>
      <c r="F58" s="59"/>
      <c r="G58" s="59"/>
      <c r="H58" s="59"/>
      <c r="I58" s="59"/>
      <c r="J58" s="59"/>
      <c r="K58" s="59"/>
      <c r="L58" s="59"/>
      <c r="M58" s="59"/>
      <c r="N58" s="59"/>
      <c r="O58" s="50"/>
      <c r="P58" s="50"/>
      <c r="Q58" s="50"/>
      <c r="R58" s="50"/>
    </row>
    <row r="59" spans="1:18" hidden="1" x14ac:dyDescent="0.25">
      <c r="A59" s="612">
        <v>10</v>
      </c>
      <c r="B59" s="613"/>
      <c r="C59" s="58"/>
      <c r="D59" s="58"/>
      <c r="E59" s="58"/>
      <c r="F59" s="58"/>
      <c r="G59" s="58"/>
      <c r="H59" s="58"/>
      <c r="I59" s="58"/>
      <c r="J59" s="58"/>
      <c r="K59" s="58"/>
      <c r="L59" s="58"/>
      <c r="M59" s="58"/>
      <c r="N59" s="58"/>
      <c r="O59" s="50"/>
      <c r="P59" s="50"/>
      <c r="Q59" s="50"/>
      <c r="R59" s="50"/>
    </row>
    <row r="60" spans="1:18" ht="15.75" hidden="1" thickBot="1" x14ac:dyDescent="0.3">
      <c r="A60" s="614"/>
      <c r="B60" s="615"/>
      <c r="C60" s="59"/>
      <c r="D60" s="59"/>
      <c r="E60" s="59"/>
      <c r="F60" s="59"/>
      <c r="G60" s="59"/>
      <c r="H60" s="59"/>
      <c r="I60" s="59"/>
      <c r="J60" s="59"/>
      <c r="K60" s="59"/>
      <c r="L60" s="59"/>
      <c r="M60" s="59"/>
      <c r="N60" s="59"/>
      <c r="O60" s="50"/>
      <c r="P60" s="50"/>
      <c r="Q60" s="50"/>
      <c r="R60" s="50"/>
    </row>
    <row r="61" spans="1:18" x14ac:dyDescent="0.25">
      <c r="A61" s="262"/>
      <c r="B61" s="262"/>
      <c r="C61" s="262"/>
      <c r="D61" s="262"/>
      <c r="E61" s="262"/>
      <c r="F61" s="262"/>
      <c r="G61" s="262"/>
      <c r="H61" s="262"/>
      <c r="I61" s="262"/>
      <c r="J61" s="262"/>
      <c r="K61" s="262"/>
      <c r="L61" s="262"/>
      <c r="M61" s="262"/>
      <c r="N61" s="262"/>
      <c r="O61" s="50"/>
      <c r="P61" s="50"/>
      <c r="Q61" s="50"/>
      <c r="R61" s="50"/>
    </row>
    <row r="62" spans="1:18" x14ac:dyDescent="0.25">
      <c r="A62" s="623" t="s">
        <v>306</v>
      </c>
      <c r="B62" s="624"/>
      <c r="C62" s="624"/>
      <c r="D62" s="624"/>
      <c r="E62" s="624"/>
      <c r="F62" s="624"/>
      <c r="G62" s="624"/>
      <c r="H62" s="624"/>
      <c r="I62" s="624"/>
      <c r="J62" s="624"/>
      <c r="K62" s="624"/>
      <c r="L62" s="624"/>
      <c r="M62" s="624"/>
      <c r="N62" s="625"/>
      <c r="O62" s="50"/>
      <c r="P62" s="50"/>
      <c r="Q62" s="50"/>
      <c r="R62" s="50"/>
    </row>
    <row r="63" spans="1:18" x14ac:dyDescent="0.25">
      <c r="A63" s="255" t="s">
        <v>307</v>
      </c>
      <c r="B63" s="626" t="s">
        <v>308</v>
      </c>
      <c r="C63" s="627"/>
      <c r="D63" s="627"/>
      <c r="E63" s="627"/>
      <c r="F63" s="628"/>
      <c r="G63" s="629" t="s">
        <v>309</v>
      </c>
      <c r="H63" s="629"/>
      <c r="I63" s="629" t="s">
        <v>310</v>
      </c>
      <c r="J63" s="629"/>
      <c r="K63" s="629" t="s">
        <v>311</v>
      </c>
      <c r="L63" s="629"/>
      <c r="M63" s="567" t="s">
        <v>312</v>
      </c>
      <c r="N63" s="567"/>
      <c r="O63" s="50"/>
      <c r="P63" s="50"/>
      <c r="Q63" s="50"/>
      <c r="R63" s="50"/>
    </row>
    <row r="64" spans="1:18" x14ac:dyDescent="0.25">
      <c r="A64" s="256" t="s">
        <v>449</v>
      </c>
      <c r="B64" s="616" t="s">
        <v>373</v>
      </c>
      <c r="C64" s="617"/>
      <c r="D64" s="617"/>
      <c r="E64" s="617"/>
      <c r="F64" s="618"/>
      <c r="G64" s="619">
        <v>26.5</v>
      </c>
      <c r="H64" s="620"/>
      <c r="I64" s="621">
        <v>25</v>
      </c>
      <c r="J64" s="621"/>
      <c r="K64" s="621"/>
      <c r="L64" s="621"/>
      <c r="M64" s="622">
        <f>G64*I64</f>
        <v>662.5</v>
      </c>
      <c r="N64" s="622"/>
      <c r="O64" s="50"/>
      <c r="P64" s="50"/>
      <c r="Q64" s="50"/>
      <c r="R64" s="50"/>
    </row>
    <row r="65" spans="1:18" x14ac:dyDescent="0.25">
      <c r="A65" s="256" t="s">
        <v>617</v>
      </c>
      <c r="B65" s="616" t="s">
        <v>626</v>
      </c>
      <c r="C65" s="617"/>
      <c r="D65" s="617"/>
      <c r="E65" s="617"/>
      <c r="F65" s="618"/>
      <c r="G65" s="619">
        <v>17.47</v>
      </c>
      <c r="H65" s="620"/>
      <c r="I65" s="621">
        <v>25</v>
      </c>
      <c r="J65" s="621"/>
      <c r="K65" s="1078"/>
      <c r="L65" s="1078"/>
      <c r="M65" s="622">
        <f t="shared" ref="M65" si="0">PRODUCT(G65*I65)</f>
        <v>436.75</v>
      </c>
      <c r="N65" s="622"/>
      <c r="O65" s="50"/>
      <c r="P65" s="50"/>
      <c r="Q65" s="50"/>
      <c r="R65" s="50"/>
    </row>
    <row r="66" spans="1:18" x14ac:dyDescent="0.25">
      <c r="A66" s="256"/>
      <c r="B66" s="616"/>
      <c r="C66" s="617"/>
      <c r="D66" s="617"/>
      <c r="E66" s="617"/>
      <c r="F66" s="618"/>
      <c r="G66" s="619"/>
      <c r="H66" s="620"/>
      <c r="I66" s="621"/>
      <c r="J66" s="621"/>
      <c r="K66" s="621"/>
      <c r="L66" s="621"/>
      <c r="M66" s="622"/>
      <c r="N66" s="622"/>
      <c r="O66" s="50"/>
      <c r="P66" s="50"/>
      <c r="Q66" s="50"/>
      <c r="R66" s="50"/>
    </row>
    <row r="67" spans="1:18" x14ac:dyDescent="0.25">
      <c r="A67" s="256"/>
      <c r="B67" s="616"/>
      <c r="C67" s="617"/>
      <c r="D67" s="617"/>
      <c r="E67" s="617"/>
      <c r="F67" s="618"/>
      <c r="G67" s="619"/>
      <c r="H67" s="620"/>
      <c r="I67" s="621"/>
      <c r="J67" s="621"/>
      <c r="K67" s="621"/>
      <c r="L67" s="621"/>
      <c r="M67" s="630"/>
      <c r="N67" s="630"/>
      <c r="O67" s="50"/>
      <c r="P67" s="50"/>
      <c r="Q67" s="50"/>
      <c r="R67" s="50"/>
    </row>
    <row r="68" spans="1:18" x14ac:dyDescent="0.25">
      <c r="A68" s="256"/>
      <c r="B68" s="616"/>
      <c r="C68" s="617"/>
      <c r="D68" s="617"/>
      <c r="E68" s="617"/>
      <c r="F68" s="618"/>
      <c r="G68" s="619"/>
      <c r="H68" s="620"/>
      <c r="I68" s="621"/>
      <c r="J68" s="621"/>
      <c r="K68" s="621"/>
      <c r="L68" s="621"/>
      <c r="M68" s="630"/>
      <c r="N68" s="630"/>
      <c r="O68" s="50"/>
      <c r="P68" s="50"/>
      <c r="Q68" s="50"/>
      <c r="R68" s="50"/>
    </row>
    <row r="69" spans="1:18" x14ac:dyDescent="0.25">
      <c r="A69" s="256"/>
      <c r="B69" s="616"/>
      <c r="C69" s="617"/>
      <c r="D69" s="617"/>
      <c r="E69" s="617"/>
      <c r="F69" s="618"/>
      <c r="G69" s="619"/>
      <c r="H69" s="620"/>
      <c r="I69" s="621"/>
      <c r="J69" s="621"/>
      <c r="K69" s="621"/>
      <c r="L69" s="621"/>
      <c r="M69" s="630"/>
      <c r="N69" s="630"/>
      <c r="O69" s="50"/>
      <c r="P69" s="50"/>
      <c r="Q69" s="50"/>
      <c r="R69" s="50"/>
    </row>
    <row r="70" spans="1:18" x14ac:dyDescent="0.25">
      <c r="A70" s="256"/>
      <c r="B70" s="616"/>
      <c r="C70" s="617"/>
      <c r="D70" s="617"/>
      <c r="E70" s="617"/>
      <c r="F70" s="618"/>
      <c r="G70" s="619"/>
      <c r="H70" s="620"/>
      <c r="I70" s="621"/>
      <c r="J70" s="621"/>
      <c r="K70" s="621"/>
      <c r="L70" s="621"/>
      <c r="M70" s="630"/>
      <c r="N70" s="630"/>
      <c r="O70" s="50"/>
      <c r="P70" s="50"/>
      <c r="Q70" s="50"/>
      <c r="R70" s="50"/>
    </row>
    <row r="71" spans="1:18" x14ac:dyDescent="0.25">
      <c r="A71" s="261">
        <f>COUNTA(B64:F70)</f>
        <v>2</v>
      </c>
      <c r="B71" s="631" t="s">
        <v>313</v>
      </c>
      <c r="C71" s="631"/>
      <c r="D71" s="631"/>
      <c r="E71" s="631"/>
      <c r="F71" s="631"/>
      <c r="G71" s="631"/>
      <c r="H71" s="631"/>
      <c r="I71" s="631"/>
      <c r="J71" s="631"/>
      <c r="K71" s="631"/>
      <c r="L71" s="632"/>
      <c r="M71" s="633">
        <f>SUM(M64:N70)</f>
        <v>1099.25</v>
      </c>
      <c r="N71" s="634"/>
      <c r="O71" s="50"/>
      <c r="P71" s="50"/>
      <c r="Q71" s="50"/>
      <c r="R71" s="50"/>
    </row>
    <row r="72" spans="1:18" x14ac:dyDescent="0.25">
      <c r="A72" s="262"/>
      <c r="B72" s="262"/>
      <c r="C72" s="262"/>
      <c r="D72" s="262"/>
      <c r="E72" s="262"/>
      <c r="F72" s="262"/>
      <c r="G72" s="262"/>
      <c r="H72" s="262"/>
      <c r="I72" s="262"/>
      <c r="J72" s="262"/>
      <c r="K72" s="262"/>
      <c r="L72" s="262"/>
      <c r="M72" s="262"/>
      <c r="N72" s="262"/>
      <c r="O72" s="50"/>
      <c r="P72" s="50"/>
      <c r="Q72" s="50"/>
      <c r="R72" s="50"/>
    </row>
    <row r="73" spans="1:18" x14ac:dyDescent="0.25">
      <c r="A73" s="623" t="s">
        <v>314</v>
      </c>
      <c r="B73" s="624"/>
      <c r="C73" s="624"/>
      <c r="D73" s="624"/>
      <c r="E73" s="624"/>
      <c r="F73" s="624"/>
      <c r="G73" s="624"/>
      <c r="H73" s="624"/>
      <c r="I73" s="624"/>
      <c r="J73" s="624"/>
      <c r="K73" s="624"/>
      <c r="L73" s="624"/>
      <c r="M73" s="624"/>
      <c r="N73" s="625"/>
      <c r="O73" s="50"/>
      <c r="P73" s="50"/>
      <c r="Q73" s="50"/>
      <c r="R73" s="50"/>
    </row>
    <row r="74" spans="1:18" x14ac:dyDescent="0.25">
      <c r="A74" s="648" t="s">
        <v>315</v>
      </c>
      <c r="B74" s="649"/>
      <c r="C74" s="649"/>
      <c r="D74" s="650"/>
      <c r="E74" s="648" t="s">
        <v>115</v>
      </c>
      <c r="F74" s="649"/>
      <c r="G74" s="649"/>
      <c r="H74" s="649"/>
      <c r="I74" s="649"/>
      <c r="J74" s="649"/>
      <c r="K74" s="649"/>
      <c r="L74" s="649"/>
      <c r="M74" s="635" t="s">
        <v>316</v>
      </c>
      <c r="N74" s="637"/>
      <c r="O74" s="50"/>
      <c r="P74" s="50"/>
      <c r="Q74" s="50"/>
      <c r="R74" s="50"/>
    </row>
    <row r="75" spans="1:18" x14ac:dyDescent="0.25">
      <c r="A75" s="638"/>
      <c r="B75" s="639"/>
      <c r="C75" s="639"/>
      <c r="D75" s="640"/>
      <c r="E75" s="638"/>
      <c r="F75" s="639"/>
      <c r="G75" s="639"/>
      <c r="H75" s="639"/>
      <c r="I75" s="639"/>
      <c r="J75" s="639"/>
      <c r="K75" s="639"/>
      <c r="L75" s="639"/>
      <c r="M75" s="1193"/>
      <c r="N75" s="1194"/>
      <c r="O75" s="50"/>
      <c r="P75" s="50"/>
      <c r="Q75" s="50"/>
      <c r="R75" s="50"/>
    </row>
    <row r="76" spans="1:18" x14ac:dyDescent="0.25">
      <c r="A76" s="638"/>
      <c r="B76" s="639"/>
      <c r="C76" s="639"/>
      <c r="D76" s="640"/>
      <c r="E76" s="638"/>
      <c r="F76" s="639"/>
      <c r="G76" s="639"/>
      <c r="H76" s="639"/>
      <c r="I76" s="639"/>
      <c r="J76" s="639"/>
      <c r="K76" s="639"/>
      <c r="L76" s="639"/>
      <c r="M76" s="644"/>
      <c r="N76" s="645"/>
      <c r="O76" s="50"/>
      <c r="P76" s="50"/>
      <c r="Q76" s="50"/>
      <c r="R76" s="50"/>
    </row>
    <row r="77" spans="1:18" x14ac:dyDescent="0.25">
      <c r="A77" s="638"/>
      <c r="B77" s="639"/>
      <c r="C77" s="639"/>
      <c r="D77" s="640"/>
      <c r="E77" s="638"/>
      <c r="F77" s="639"/>
      <c r="G77" s="639"/>
      <c r="H77" s="639"/>
      <c r="I77" s="639"/>
      <c r="J77" s="639"/>
      <c r="K77" s="639"/>
      <c r="L77" s="639"/>
      <c r="M77" s="644"/>
      <c r="N77" s="645"/>
      <c r="O77" s="50"/>
      <c r="P77" s="50"/>
      <c r="Q77" s="50"/>
      <c r="R77" s="50"/>
    </row>
    <row r="78" spans="1:18" x14ac:dyDescent="0.25">
      <c r="A78" s="635" t="s">
        <v>317</v>
      </c>
      <c r="B78" s="636"/>
      <c r="C78" s="636"/>
      <c r="D78" s="636"/>
      <c r="E78" s="636"/>
      <c r="F78" s="636"/>
      <c r="G78" s="636"/>
      <c r="H78" s="636"/>
      <c r="I78" s="636"/>
      <c r="J78" s="636"/>
      <c r="K78" s="636"/>
      <c r="L78" s="637"/>
      <c r="M78" s="633">
        <f>SUM(M71+M75)</f>
        <v>1099.25</v>
      </c>
      <c r="N78" s="634"/>
      <c r="O78" s="50"/>
      <c r="P78" s="50"/>
      <c r="Q78" s="50"/>
      <c r="R78" s="50"/>
    </row>
  </sheetData>
  <mergeCells count="168">
    <mergeCell ref="A78:L78"/>
    <mergeCell ref="M78:N78"/>
    <mergeCell ref="A76:D76"/>
    <mergeCell ref="E76:L76"/>
    <mergeCell ref="M76:N76"/>
    <mergeCell ref="A77:D77"/>
    <mergeCell ref="E77:L77"/>
    <mergeCell ref="M77:N77"/>
    <mergeCell ref="A73:N73"/>
    <mergeCell ref="A74:D74"/>
    <mergeCell ref="E74:L74"/>
    <mergeCell ref="M74:N74"/>
    <mergeCell ref="A75:D75"/>
    <mergeCell ref="E75:L75"/>
    <mergeCell ref="M75:N75"/>
    <mergeCell ref="B70:F70"/>
    <mergeCell ref="G70:H70"/>
    <mergeCell ref="I70:J70"/>
    <mergeCell ref="K70:L70"/>
    <mergeCell ref="M70:N70"/>
    <mergeCell ref="B71:L71"/>
    <mergeCell ref="M71:N71"/>
    <mergeCell ref="B68:F68"/>
    <mergeCell ref="G68:H68"/>
    <mergeCell ref="I68:J68"/>
    <mergeCell ref="K68:L68"/>
    <mergeCell ref="M68:N68"/>
    <mergeCell ref="B69:F69"/>
    <mergeCell ref="G69:H69"/>
    <mergeCell ref="I69:J69"/>
    <mergeCell ref="K69:L69"/>
    <mergeCell ref="M69:N69"/>
    <mergeCell ref="B66:F66"/>
    <mergeCell ref="G66:H66"/>
    <mergeCell ref="I66:J66"/>
    <mergeCell ref="K66:L66"/>
    <mergeCell ref="M66:N66"/>
    <mergeCell ref="B67:F67"/>
    <mergeCell ref="G67:H67"/>
    <mergeCell ref="I67:J67"/>
    <mergeCell ref="K67:L67"/>
    <mergeCell ref="M67:N67"/>
    <mergeCell ref="B64:F64"/>
    <mergeCell ref="G64:H64"/>
    <mergeCell ref="I64:J64"/>
    <mergeCell ref="K64:L64"/>
    <mergeCell ref="M64:N64"/>
    <mergeCell ref="B65:F65"/>
    <mergeCell ref="G65:H65"/>
    <mergeCell ref="I65:J65"/>
    <mergeCell ref="K65:L65"/>
    <mergeCell ref="M65:N65"/>
    <mergeCell ref="A59:B60"/>
    <mergeCell ref="A62:N62"/>
    <mergeCell ref="B63:F63"/>
    <mergeCell ref="G63:H63"/>
    <mergeCell ref="I63:J63"/>
    <mergeCell ref="K63:L63"/>
    <mergeCell ref="M63:N63"/>
    <mergeCell ref="A50:B50"/>
    <mergeCell ref="A51:B51"/>
    <mergeCell ref="A52:B52"/>
    <mergeCell ref="A53:B54"/>
    <mergeCell ref="A55:B56"/>
    <mergeCell ref="A57:B58"/>
    <mergeCell ref="A44:N44"/>
    <mergeCell ref="A45:B45"/>
    <mergeCell ref="A46:B46"/>
    <mergeCell ref="A47:B47"/>
    <mergeCell ref="A48:B48"/>
    <mergeCell ref="A49:B49"/>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8:XFD38"/>
    <mergeCell ref="A39:H39"/>
    <mergeCell ref="I39:J39"/>
    <mergeCell ref="K39:L39"/>
    <mergeCell ref="M39:N39"/>
    <mergeCell ref="O39:P39"/>
    <mergeCell ref="Q39:R39"/>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O32:P32"/>
    <mergeCell ref="Q32:R32"/>
    <mergeCell ref="A33:H33"/>
    <mergeCell ref="I33:J33"/>
    <mergeCell ref="K33:L33"/>
    <mergeCell ref="M33:N33"/>
    <mergeCell ref="O33:P33"/>
    <mergeCell ref="Q33:R33"/>
    <mergeCell ref="B30:G30"/>
    <mergeCell ref="I30:N30"/>
    <mergeCell ref="A31:N31"/>
    <mergeCell ref="A32:H32"/>
    <mergeCell ref="I32:J32"/>
    <mergeCell ref="K32:L32"/>
    <mergeCell ref="M32:N32"/>
    <mergeCell ref="B27:G27"/>
    <mergeCell ref="I27:N27"/>
    <mergeCell ref="B28:G28"/>
    <mergeCell ref="I28:N28"/>
    <mergeCell ref="B29:G29"/>
    <mergeCell ref="I29:N29"/>
    <mergeCell ref="A11:B11"/>
    <mergeCell ref="C11:N11"/>
    <mergeCell ref="A12:B24"/>
    <mergeCell ref="C12:N24"/>
    <mergeCell ref="A25:N25"/>
    <mergeCell ref="B26:G26"/>
    <mergeCell ref="I26:N26"/>
    <mergeCell ref="A9:D9"/>
    <mergeCell ref="E9:H9"/>
    <mergeCell ref="I9:J9"/>
    <mergeCell ref="K9:L9"/>
    <mergeCell ref="M9:N9"/>
    <mergeCell ref="A10:B10"/>
    <mergeCell ref="C10:N10"/>
    <mergeCell ref="A7:D8"/>
    <mergeCell ref="E7:H8"/>
    <mergeCell ref="I7:N7"/>
    <mergeCell ref="I8:J8"/>
    <mergeCell ref="K8:L8"/>
    <mergeCell ref="M8:N8"/>
    <mergeCell ref="A2:N2"/>
    <mergeCell ref="A4:D4"/>
    <mergeCell ref="E4:H4"/>
    <mergeCell ref="I4:N4"/>
    <mergeCell ref="A5:D6"/>
    <mergeCell ref="E5:H6"/>
    <mergeCell ref="I5:N6"/>
  </mergeCells>
  <conditionalFormatting sqref="C46:N53 C55:N55 C57:N57 C59:N59">
    <cfRule type="cellIs" dxfId="69" priority="1" stopIfTrue="1" operator="equal">
      <formula>"x"</formula>
    </cfRule>
  </conditionalFormatting>
  <conditionalFormatting sqref="C54:N54 C56:N56 C58:N58 C60:N60">
    <cfRule type="cellIs" dxfId="68"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6:N60" xr:uid="{00000000-0002-0000-1100-000000000000}"/>
  </dataValidations>
  <pageMargins left="0.7" right="0.7" top="0.75" bottom="0.75" header="0.3" footer="0.3"/>
  <pageSetup paperSize="8" scale="79"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2:R78"/>
  <sheetViews>
    <sheetView topLeftCell="A33" workbookViewId="0">
      <selection sqref="A1:R37"/>
    </sheetView>
  </sheetViews>
  <sheetFormatPr defaultRowHeight="15" x14ac:dyDescent="0.25"/>
  <sheetData>
    <row r="2" spans="1:18" ht="18.75" thickBot="1" x14ac:dyDescent="0.3">
      <c r="A2" s="520" t="s">
        <v>387</v>
      </c>
      <c r="B2" s="520"/>
      <c r="C2" s="520"/>
      <c r="D2" s="520"/>
      <c r="E2" s="520"/>
      <c r="F2" s="520"/>
      <c r="G2" s="520"/>
      <c r="H2" s="520"/>
      <c r="I2" s="520"/>
      <c r="J2" s="520"/>
      <c r="K2" s="520"/>
      <c r="L2" s="520"/>
      <c r="M2" s="520"/>
      <c r="N2" s="520"/>
      <c r="O2" s="50"/>
      <c r="P2" s="50"/>
      <c r="Q2" s="50"/>
      <c r="R2" s="50"/>
    </row>
    <row r="3" spans="1:18" x14ac:dyDescent="0.25">
      <c r="A3" s="51"/>
      <c r="B3" s="51"/>
      <c r="C3" s="51"/>
      <c r="D3" s="51"/>
      <c r="E3" s="51"/>
      <c r="F3" s="51"/>
      <c r="G3" s="51"/>
      <c r="H3" s="51"/>
      <c r="I3" s="51"/>
      <c r="J3" s="51"/>
      <c r="K3" s="51"/>
      <c r="L3" s="51"/>
      <c r="M3" s="51"/>
      <c r="N3" s="51"/>
      <c r="O3" s="52"/>
      <c r="P3" s="52"/>
      <c r="Q3" s="52"/>
      <c r="R3" s="52"/>
    </row>
    <row r="4" spans="1:18" x14ac:dyDescent="0.25">
      <c r="A4" s="521" t="s">
        <v>388</v>
      </c>
      <c r="B4" s="522"/>
      <c r="C4" s="522"/>
      <c r="D4" s="523"/>
      <c r="E4" s="524" t="s">
        <v>494</v>
      </c>
      <c r="F4" s="525"/>
      <c r="G4" s="525"/>
      <c r="H4" s="526"/>
      <c r="I4" s="527" t="s">
        <v>502</v>
      </c>
      <c r="J4" s="528"/>
      <c r="K4" s="528"/>
      <c r="L4" s="528"/>
      <c r="M4" s="528"/>
      <c r="N4" s="528"/>
      <c r="O4" s="52"/>
      <c r="P4" s="52"/>
      <c r="Q4" s="52"/>
      <c r="R4" s="52"/>
    </row>
    <row r="5" spans="1:18" x14ac:dyDescent="0.25">
      <c r="A5" s="529" t="s">
        <v>389</v>
      </c>
      <c r="B5" s="530"/>
      <c r="C5" s="530"/>
      <c r="D5" s="531"/>
      <c r="E5" s="535" t="s">
        <v>618</v>
      </c>
      <c r="F5" s="536"/>
      <c r="G5" s="536"/>
      <c r="H5" s="536"/>
      <c r="I5" s="537" t="s">
        <v>503</v>
      </c>
      <c r="J5" s="538"/>
      <c r="K5" s="538"/>
      <c r="L5" s="539"/>
      <c r="M5" s="539"/>
      <c r="N5" s="540"/>
      <c r="O5" s="52"/>
      <c r="P5" s="52"/>
      <c r="Q5" s="52"/>
      <c r="R5" s="52"/>
    </row>
    <row r="6" spans="1:18" x14ac:dyDescent="0.25">
      <c r="A6" s="532"/>
      <c r="B6" s="533"/>
      <c r="C6" s="533"/>
      <c r="D6" s="534"/>
      <c r="E6" s="536"/>
      <c r="F6" s="536"/>
      <c r="G6" s="536"/>
      <c r="H6" s="536"/>
      <c r="I6" s="541"/>
      <c r="J6" s="542"/>
      <c r="K6" s="542"/>
      <c r="L6" s="542"/>
      <c r="M6" s="542"/>
      <c r="N6" s="543"/>
      <c r="O6" s="52"/>
      <c r="P6" s="52"/>
      <c r="Q6" s="52"/>
      <c r="R6" s="52"/>
    </row>
    <row r="7" spans="1:18" x14ac:dyDescent="0.25">
      <c r="A7" s="557" t="s">
        <v>279</v>
      </c>
      <c r="B7" s="558"/>
      <c r="C7" s="558"/>
      <c r="D7" s="559"/>
      <c r="E7" s="563" t="s">
        <v>441</v>
      </c>
      <c r="F7" s="563"/>
      <c r="G7" s="563"/>
      <c r="H7" s="564"/>
      <c r="I7" s="567" t="s">
        <v>280</v>
      </c>
      <c r="J7" s="567"/>
      <c r="K7" s="567"/>
      <c r="L7" s="567"/>
      <c r="M7" s="567"/>
      <c r="N7" s="567"/>
      <c r="O7" s="52"/>
      <c r="P7" s="52"/>
      <c r="Q7" s="52"/>
      <c r="R7" s="52"/>
    </row>
    <row r="8" spans="1:18" x14ac:dyDescent="0.25">
      <c r="A8" s="560"/>
      <c r="B8" s="561"/>
      <c r="C8" s="561"/>
      <c r="D8" s="562"/>
      <c r="E8" s="565"/>
      <c r="F8" s="565"/>
      <c r="G8" s="565"/>
      <c r="H8" s="566"/>
      <c r="I8" s="568">
        <v>2026</v>
      </c>
      <c r="J8" s="569"/>
      <c r="K8" s="567">
        <v>2027</v>
      </c>
      <c r="L8" s="567"/>
      <c r="M8" s="567">
        <v>2028</v>
      </c>
      <c r="N8" s="567"/>
      <c r="O8" s="52"/>
      <c r="P8" s="52"/>
      <c r="Q8" s="52"/>
      <c r="R8" s="52"/>
    </row>
    <row r="9" spans="1:18" x14ac:dyDescent="0.25">
      <c r="A9" s="544" t="s">
        <v>281</v>
      </c>
      <c r="B9" s="545"/>
      <c r="C9" s="545"/>
      <c r="D9" s="546"/>
      <c r="E9" s="547" t="s">
        <v>440</v>
      </c>
      <c r="F9" s="547"/>
      <c r="G9" s="547"/>
      <c r="H9" s="548"/>
      <c r="I9" s="549" t="s">
        <v>338</v>
      </c>
      <c r="J9" s="550"/>
      <c r="K9" s="551"/>
      <c r="L9" s="551"/>
      <c r="M9" s="551"/>
      <c r="N9" s="551"/>
      <c r="O9" s="52"/>
      <c r="P9" s="52"/>
      <c r="Q9" s="52"/>
      <c r="R9" s="52"/>
    </row>
    <row r="10" spans="1:18" ht="66" customHeight="1" x14ac:dyDescent="0.25">
      <c r="A10" s="552" t="s">
        <v>283</v>
      </c>
      <c r="B10" s="553"/>
      <c r="C10" s="554" t="s">
        <v>619</v>
      </c>
      <c r="D10" s="555"/>
      <c r="E10" s="555"/>
      <c r="F10" s="555"/>
      <c r="G10" s="555"/>
      <c r="H10" s="555"/>
      <c r="I10" s="555"/>
      <c r="J10" s="555"/>
      <c r="K10" s="555"/>
      <c r="L10" s="555"/>
      <c r="M10" s="555"/>
      <c r="N10" s="556"/>
      <c r="O10" s="50"/>
      <c r="P10" s="50"/>
      <c r="Q10" s="50"/>
      <c r="R10" s="50"/>
    </row>
    <row r="11" spans="1:18" x14ac:dyDescent="0.25">
      <c r="A11" s="552"/>
      <c r="B11" s="553"/>
      <c r="C11" s="573"/>
      <c r="D11" s="574"/>
      <c r="E11" s="574"/>
      <c r="F11" s="574"/>
      <c r="G11" s="574"/>
      <c r="H11" s="574"/>
      <c r="I11" s="574"/>
      <c r="J11" s="574"/>
      <c r="K11" s="574"/>
      <c r="L11" s="574"/>
      <c r="M11" s="574"/>
      <c r="N11" s="575"/>
      <c r="O11" s="50"/>
      <c r="P11" s="50"/>
      <c r="Q11" s="50"/>
      <c r="R11" s="50"/>
    </row>
    <row r="12" spans="1:18" x14ac:dyDescent="0.25">
      <c r="A12" s="576" t="s">
        <v>284</v>
      </c>
      <c r="B12" s="577"/>
      <c r="C12" s="1001" t="s">
        <v>753</v>
      </c>
      <c r="D12" s="1083"/>
      <c r="E12" s="1083"/>
      <c r="F12" s="1083"/>
      <c r="G12" s="1083"/>
      <c r="H12" s="1083"/>
      <c r="I12" s="1083"/>
      <c r="J12" s="1083"/>
      <c r="K12" s="1083"/>
      <c r="L12" s="1083"/>
      <c r="M12" s="1083"/>
      <c r="N12" s="1084"/>
      <c r="O12" s="50"/>
      <c r="P12" s="50"/>
      <c r="Q12" s="50"/>
      <c r="R12" s="50"/>
    </row>
    <row r="13" spans="1:18" x14ac:dyDescent="0.25">
      <c r="A13" s="578"/>
      <c r="B13" s="579"/>
      <c r="C13" s="1085"/>
      <c r="D13" s="1086"/>
      <c r="E13" s="1086"/>
      <c r="F13" s="1086"/>
      <c r="G13" s="1086"/>
      <c r="H13" s="1086"/>
      <c r="I13" s="1086"/>
      <c r="J13" s="1086"/>
      <c r="K13" s="1086"/>
      <c r="L13" s="1086"/>
      <c r="M13" s="1086"/>
      <c r="N13" s="1087"/>
      <c r="O13" s="50"/>
      <c r="P13" s="50"/>
      <c r="Q13" s="50"/>
      <c r="R13" s="50"/>
    </row>
    <row r="14" spans="1:18" x14ac:dyDescent="0.25">
      <c r="A14" s="578"/>
      <c r="B14" s="579"/>
      <c r="C14" s="1085"/>
      <c r="D14" s="1086"/>
      <c r="E14" s="1086"/>
      <c r="F14" s="1086"/>
      <c r="G14" s="1086"/>
      <c r="H14" s="1086"/>
      <c r="I14" s="1086"/>
      <c r="J14" s="1086"/>
      <c r="K14" s="1086"/>
      <c r="L14" s="1086"/>
      <c r="M14" s="1086"/>
      <c r="N14" s="1087"/>
      <c r="O14" s="50"/>
      <c r="P14" s="50"/>
      <c r="Q14" s="50"/>
      <c r="R14" s="50"/>
    </row>
    <row r="15" spans="1:18" x14ac:dyDescent="0.25">
      <c r="A15" s="578"/>
      <c r="B15" s="579"/>
      <c r="C15" s="1085"/>
      <c r="D15" s="1086"/>
      <c r="E15" s="1086"/>
      <c r="F15" s="1086"/>
      <c r="G15" s="1086"/>
      <c r="H15" s="1086"/>
      <c r="I15" s="1086"/>
      <c r="J15" s="1086"/>
      <c r="K15" s="1086"/>
      <c r="L15" s="1086"/>
      <c r="M15" s="1086"/>
      <c r="N15" s="1087"/>
      <c r="O15" s="324"/>
      <c r="P15" s="50"/>
      <c r="Q15" s="50"/>
      <c r="R15" s="50"/>
    </row>
    <row r="16" spans="1:18" x14ac:dyDescent="0.25">
      <c r="A16" s="578"/>
      <c r="B16" s="579"/>
      <c r="C16" s="1085"/>
      <c r="D16" s="1086"/>
      <c r="E16" s="1086"/>
      <c r="F16" s="1086"/>
      <c r="G16" s="1086"/>
      <c r="H16" s="1086"/>
      <c r="I16" s="1086"/>
      <c r="J16" s="1086"/>
      <c r="K16" s="1086"/>
      <c r="L16" s="1086"/>
      <c r="M16" s="1086"/>
      <c r="N16" s="1087"/>
      <c r="O16" s="50"/>
      <c r="P16" s="50"/>
      <c r="Q16" s="50"/>
      <c r="R16" s="50"/>
    </row>
    <row r="17" spans="1:18" x14ac:dyDescent="0.25">
      <c r="A17" s="578"/>
      <c r="B17" s="579"/>
      <c r="C17" s="1085"/>
      <c r="D17" s="1086"/>
      <c r="E17" s="1086"/>
      <c r="F17" s="1086"/>
      <c r="G17" s="1086"/>
      <c r="H17" s="1086"/>
      <c r="I17" s="1086"/>
      <c r="J17" s="1086"/>
      <c r="K17" s="1086"/>
      <c r="L17" s="1086"/>
      <c r="M17" s="1086"/>
      <c r="N17" s="1087"/>
      <c r="O17" s="50"/>
      <c r="P17" s="50"/>
      <c r="Q17" s="50"/>
      <c r="R17" s="50"/>
    </row>
    <row r="18" spans="1:18" x14ac:dyDescent="0.25">
      <c r="A18" s="578"/>
      <c r="B18" s="579"/>
      <c r="C18" s="1085"/>
      <c r="D18" s="1086"/>
      <c r="E18" s="1086"/>
      <c r="F18" s="1086"/>
      <c r="G18" s="1086"/>
      <c r="H18" s="1086"/>
      <c r="I18" s="1086"/>
      <c r="J18" s="1086"/>
      <c r="K18" s="1086"/>
      <c r="L18" s="1086"/>
      <c r="M18" s="1086"/>
      <c r="N18" s="1087"/>
      <c r="O18" s="50"/>
      <c r="P18" s="50"/>
      <c r="Q18" s="50"/>
      <c r="R18" s="50"/>
    </row>
    <row r="19" spans="1:18" x14ac:dyDescent="0.25">
      <c r="A19" s="578"/>
      <c r="B19" s="579"/>
      <c r="C19" s="1085"/>
      <c r="D19" s="1086"/>
      <c r="E19" s="1086"/>
      <c r="F19" s="1086"/>
      <c r="G19" s="1086"/>
      <c r="H19" s="1086"/>
      <c r="I19" s="1086"/>
      <c r="J19" s="1086"/>
      <c r="K19" s="1086"/>
      <c r="L19" s="1086"/>
      <c r="M19" s="1086"/>
      <c r="N19" s="1087"/>
      <c r="O19" s="50"/>
      <c r="P19" s="50"/>
      <c r="Q19" s="50"/>
      <c r="R19" s="50"/>
    </row>
    <row r="20" spans="1:18" hidden="1" x14ac:dyDescent="0.25">
      <c r="A20" s="578"/>
      <c r="B20" s="579"/>
      <c r="C20" s="1085"/>
      <c r="D20" s="1086"/>
      <c r="E20" s="1086"/>
      <c r="F20" s="1086"/>
      <c r="G20" s="1086"/>
      <c r="H20" s="1086"/>
      <c r="I20" s="1086"/>
      <c r="J20" s="1086"/>
      <c r="K20" s="1086"/>
      <c r="L20" s="1086"/>
      <c r="M20" s="1086"/>
      <c r="N20" s="1087"/>
      <c r="O20" s="50"/>
      <c r="P20" s="50"/>
      <c r="Q20" s="50"/>
      <c r="R20" s="50"/>
    </row>
    <row r="21" spans="1:18" hidden="1" x14ac:dyDescent="0.25">
      <c r="A21" s="578"/>
      <c r="B21" s="579"/>
      <c r="C21" s="1085"/>
      <c r="D21" s="1086"/>
      <c r="E21" s="1086"/>
      <c r="F21" s="1086"/>
      <c r="G21" s="1086"/>
      <c r="H21" s="1086"/>
      <c r="I21" s="1086"/>
      <c r="J21" s="1086"/>
      <c r="K21" s="1086"/>
      <c r="L21" s="1086"/>
      <c r="M21" s="1086"/>
      <c r="N21" s="1087"/>
      <c r="O21" s="50"/>
      <c r="P21" s="50"/>
      <c r="Q21" s="50"/>
      <c r="R21" s="50"/>
    </row>
    <row r="22" spans="1:18" hidden="1" x14ac:dyDescent="0.25">
      <c r="A22" s="578"/>
      <c r="B22" s="579"/>
      <c r="C22" s="1085"/>
      <c r="D22" s="1086"/>
      <c r="E22" s="1086"/>
      <c r="F22" s="1086"/>
      <c r="G22" s="1086"/>
      <c r="H22" s="1086"/>
      <c r="I22" s="1086"/>
      <c r="J22" s="1086"/>
      <c r="K22" s="1086"/>
      <c r="L22" s="1086"/>
      <c r="M22" s="1086"/>
      <c r="N22" s="1087"/>
      <c r="O22" s="50"/>
      <c r="P22" s="50"/>
      <c r="Q22" s="50"/>
      <c r="R22" s="50"/>
    </row>
    <row r="23" spans="1:18" hidden="1" x14ac:dyDescent="0.25">
      <c r="A23" s="578"/>
      <c r="B23" s="579"/>
      <c r="C23" s="1085"/>
      <c r="D23" s="1086"/>
      <c r="E23" s="1086"/>
      <c r="F23" s="1086"/>
      <c r="G23" s="1086"/>
      <c r="H23" s="1086"/>
      <c r="I23" s="1086"/>
      <c r="J23" s="1086"/>
      <c r="K23" s="1086"/>
      <c r="L23" s="1086"/>
      <c r="M23" s="1086"/>
      <c r="N23" s="1087"/>
      <c r="O23" s="50"/>
      <c r="P23" s="50"/>
      <c r="Q23" s="50"/>
      <c r="R23" s="50"/>
    </row>
    <row r="24" spans="1:18" hidden="1" x14ac:dyDescent="0.25">
      <c r="A24" s="580"/>
      <c r="B24" s="581"/>
      <c r="C24" s="1088"/>
      <c r="D24" s="1089"/>
      <c r="E24" s="1089"/>
      <c r="F24" s="1089"/>
      <c r="G24" s="1089"/>
      <c r="H24" s="1089"/>
      <c r="I24" s="1089"/>
      <c r="J24" s="1089"/>
      <c r="K24" s="1089"/>
      <c r="L24" s="1089"/>
      <c r="M24" s="1089"/>
      <c r="N24" s="1090"/>
      <c r="O24" s="50"/>
      <c r="P24" s="50"/>
      <c r="Q24" s="50"/>
      <c r="R24" s="50"/>
    </row>
    <row r="25" spans="1:18" x14ac:dyDescent="0.25">
      <c r="A25" s="591" t="s">
        <v>0</v>
      </c>
      <c r="B25" s="592"/>
      <c r="C25" s="592"/>
      <c r="D25" s="592"/>
      <c r="E25" s="592"/>
      <c r="F25" s="592"/>
      <c r="G25" s="592"/>
      <c r="H25" s="592"/>
      <c r="I25" s="592"/>
      <c r="J25" s="592"/>
      <c r="K25" s="592"/>
      <c r="L25" s="592"/>
      <c r="M25" s="592"/>
      <c r="N25" s="593"/>
      <c r="O25" s="50"/>
      <c r="P25" s="50"/>
      <c r="Q25" s="50"/>
      <c r="R25" s="267"/>
    </row>
    <row r="26" spans="1:18" ht="15.75" customHeight="1" x14ac:dyDescent="0.25">
      <c r="A26" s="54">
        <v>1</v>
      </c>
      <c r="B26" s="570" t="s">
        <v>630</v>
      </c>
      <c r="C26" s="571"/>
      <c r="D26" s="571"/>
      <c r="E26" s="571"/>
      <c r="F26" s="571"/>
      <c r="G26" s="572"/>
      <c r="H26" s="54">
        <v>6</v>
      </c>
      <c r="I26" s="570"/>
      <c r="J26" s="571"/>
      <c r="K26" s="571"/>
      <c r="L26" s="571"/>
      <c r="M26" s="571"/>
      <c r="N26" s="572"/>
      <c r="O26" s="50"/>
      <c r="P26" s="50"/>
      <c r="Q26" s="50"/>
      <c r="R26" s="267"/>
    </row>
    <row r="27" spans="1:18" x14ac:dyDescent="0.25">
      <c r="A27" s="54">
        <v>2</v>
      </c>
      <c r="B27" s="570" t="s">
        <v>631</v>
      </c>
      <c r="C27" s="571"/>
      <c r="D27" s="571"/>
      <c r="E27" s="571"/>
      <c r="F27" s="571"/>
      <c r="G27" s="572"/>
      <c r="H27" s="54">
        <v>7</v>
      </c>
      <c r="I27" s="570"/>
      <c r="J27" s="571"/>
      <c r="K27" s="571"/>
      <c r="L27" s="571"/>
      <c r="M27" s="571"/>
      <c r="N27" s="572"/>
      <c r="O27" s="50"/>
      <c r="P27" s="50"/>
      <c r="Q27" s="50"/>
      <c r="R27" s="267"/>
    </row>
    <row r="28" spans="1:18" x14ac:dyDescent="0.25">
      <c r="A28" s="54">
        <v>3</v>
      </c>
      <c r="B28" s="570" t="s">
        <v>632</v>
      </c>
      <c r="C28" s="571"/>
      <c r="D28" s="571"/>
      <c r="E28" s="571"/>
      <c r="F28" s="571"/>
      <c r="G28" s="572"/>
      <c r="H28" s="54">
        <v>8</v>
      </c>
      <c r="I28" s="570"/>
      <c r="J28" s="571"/>
      <c r="K28" s="571"/>
      <c r="L28" s="571"/>
      <c r="M28" s="571"/>
      <c r="N28" s="572"/>
      <c r="O28" s="50"/>
      <c r="P28" s="50"/>
      <c r="Q28" s="50"/>
      <c r="R28" s="267"/>
    </row>
    <row r="29" spans="1:18" ht="15" customHeight="1" x14ac:dyDescent="0.25">
      <c r="A29" s="54">
        <v>4</v>
      </c>
      <c r="B29" s="570"/>
      <c r="C29" s="571"/>
      <c r="D29" s="571"/>
      <c r="E29" s="571"/>
      <c r="F29" s="571"/>
      <c r="G29" s="572"/>
      <c r="H29" s="54">
        <v>9</v>
      </c>
      <c r="I29" s="570"/>
      <c r="J29" s="571"/>
      <c r="K29" s="571"/>
      <c r="L29" s="571"/>
      <c r="M29" s="571"/>
      <c r="N29" s="572"/>
      <c r="O29" s="50"/>
      <c r="P29" s="50"/>
      <c r="Q29" s="50"/>
      <c r="R29" s="50"/>
    </row>
    <row r="30" spans="1:18" ht="15" customHeight="1" x14ac:dyDescent="0.25">
      <c r="A30" s="54">
        <v>5</v>
      </c>
      <c r="B30" s="570"/>
      <c r="C30" s="571"/>
      <c r="D30" s="571"/>
      <c r="E30" s="571"/>
      <c r="F30" s="571"/>
      <c r="G30" s="572"/>
      <c r="H30" s="54">
        <v>10</v>
      </c>
      <c r="I30" s="599"/>
      <c r="J30" s="599"/>
      <c r="K30" s="599"/>
      <c r="L30" s="599"/>
      <c r="M30" s="599"/>
      <c r="N30" s="599"/>
      <c r="O30" s="50"/>
      <c r="P30" s="50"/>
      <c r="Q30" s="50"/>
      <c r="R30" s="50"/>
    </row>
    <row r="31" spans="1:18" x14ac:dyDescent="0.25">
      <c r="A31" s="600" t="s">
        <v>286</v>
      </c>
      <c r="B31" s="601"/>
      <c r="C31" s="601"/>
      <c r="D31" s="601"/>
      <c r="E31" s="601"/>
      <c r="F31" s="601"/>
      <c r="G31" s="601"/>
      <c r="H31" s="601"/>
      <c r="I31" s="601"/>
      <c r="J31" s="601"/>
      <c r="K31" s="601"/>
      <c r="L31" s="601"/>
      <c r="M31" s="601"/>
      <c r="N31" s="602"/>
      <c r="O31" s="55"/>
      <c r="P31" s="55"/>
      <c r="Q31" s="55"/>
      <c r="R31" s="56"/>
    </row>
    <row r="32" spans="1:18" x14ac:dyDescent="0.25">
      <c r="A32" s="603" t="s">
        <v>287</v>
      </c>
      <c r="B32" s="604"/>
      <c r="C32" s="604"/>
      <c r="D32" s="604"/>
      <c r="E32" s="604"/>
      <c r="F32" s="604"/>
      <c r="G32" s="604"/>
      <c r="H32" s="605"/>
      <c r="I32" s="591" t="s">
        <v>909</v>
      </c>
      <c r="J32" s="593"/>
      <c r="K32" s="606" t="s">
        <v>910</v>
      </c>
      <c r="L32" s="606"/>
      <c r="M32" s="594" t="s">
        <v>288</v>
      </c>
      <c r="N32" s="594"/>
      <c r="O32" s="594">
        <v>2027</v>
      </c>
      <c r="P32" s="594"/>
      <c r="Q32" s="594">
        <v>2028</v>
      </c>
      <c r="R32" s="594"/>
    </row>
    <row r="33" spans="1:18" x14ac:dyDescent="0.25">
      <c r="A33" s="595" t="s">
        <v>620</v>
      </c>
      <c r="B33" s="596"/>
      <c r="C33" s="596"/>
      <c r="D33" s="596"/>
      <c r="E33" s="596"/>
      <c r="F33" s="596"/>
      <c r="G33" s="596"/>
      <c r="H33" s="597"/>
      <c r="I33" s="598">
        <v>2</v>
      </c>
      <c r="J33" s="598"/>
      <c r="K33" s="598"/>
      <c r="L33" s="598"/>
      <c r="M33" s="598"/>
      <c r="N33" s="598"/>
      <c r="O33" s="598"/>
      <c r="P33" s="598"/>
      <c r="Q33" s="598"/>
      <c r="R33" s="598"/>
    </row>
    <row r="34" spans="1:18" x14ac:dyDescent="0.25">
      <c r="A34" s="595"/>
      <c r="B34" s="596"/>
      <c r="C34" s="596"/>
      <c r="D34" s="596"/>
      <c r="E34" s="596"/>
      <c r="F34" s="596"/>
      <c r="G34" s="596"/>
      <c r="H34" s="597"/>
      <c r="I34" s="1016"/>
      <c r="J34" s="1017"/>
      <c r="K34" s="1016"/>
      <c r="L34" s="1017"/>
      <c r="M34" s="1016"/>
      <c r="N34" s="1017"/>
      <c r="O34" s="1016"/>
      <c r="P34" s="1017"/>
      <c r="Q34" s="1016"/>
      <c r="R34" s="1017"/>
    </row>
    <row r="35" spans="1:18" ht="15" customHeight="1" x14ac:dyDescent="0.25">
      <c r="A35" s="603" t="s">
        <v>289</v>
      </c>
      <c r="B35" s="604"/>
      <c r="C35" s="604"/>
      <c r="D35" s="604"/>
      <c r="E35" s="604"/>
      <c r="F35" s="604"/>
      <c r="G35" s="604"/>
      <c r="H35" s="605"/>
      <c r="I35" s="591" t="s">
        <v>909</v>
      </c>
      <c r="J35" s="593"/>
      <c r="K35" s="606" t="s">
        <v>910</v>
      </c>
      <c r="L35" s="606"/>
      <c r="M35" s="594" t="s">
        <v>288</v>
      </c>
      <c r="N35" s="594"/>
      <c r="O35" s="594">
        <v>2027</v>
      </c>
      <c r="P35" s="594"/>
      <c r="Q35" s="594">
        <v>2028</v>
      </c>
      <c r="R35" s="594"/>
    </row>
    <row r="36" spans="1:18" x14ac:dyDescent="0.25">
      <c r="A36" s="595"/>
      <c r="B36" s="596"/>
      <c r="C36" s="596"/>
      <c r="D36" s="596"/>
      <c r="E36" s="596"/>
      <c r="F36" s="596"/>
      <c r="G36" s="596"/>
      <c r="H36" s="597"/>
      <c r="I36" s="607"/>
      <c r="J36" s="598"/>
      <c r="K36" s="607"/>
      <c r="L36" s="598"/>
      <c r="M36" s="598"/>
      <c r="N36" s="598"/>
      <c r="O36" s="607"/>
      <c r="P36" s="598"/>
      <c r="Q36" s="607"/>
      <c r="R36" s="598"/>
    </row>
    <row r="37" spans="1:18" x14ac:dyDescent="0.25">
      <c r="A37" s="595"/>
      <c r="B37" s="596"/>
      <c r="C37" s="596"/>
      <c r="D37" s="596"/>
      <c r="E37" s="596"/>
      <c r="F37" s="596"/>
      <c r="G37" s="596"/>
      <c r="H37" s="597"/>
      <c r="I37" s="1255"/>
      <c r="J37" s="1256"/>
      <c r="K37" s="1255"/>
      <c r="L37" s="1256"/>
      <c r="M37" s="1016"/>
      <c r="N37" s="1017"/>
      <c r="O37" s="1255"/>
      <c r="P37" s="1256"/>
      <c r="Q37" s="1255"/>
      <c r="R37" s="1256"/>
    </row>
    <row r="38" spans="1:18" s="595" customFormat="1" ht="15" customHeight="1" x14ac:dyDescent="0.25">
      <c r="A38" s="1253"/>
      <c r="B38" s="1254"/>
      <c r="C38" s="1254"/>
      <c r="D38" s="1254"/>
      <c r="E38" s="1254"/>
      <c r="F38" s="1254"/>
      <c r="G38" s="1254"/>
      <c r="H38" s="1254"/>
      <c r="I38" s="1254"/>
      <c r="J38" s="1254"/>
      <c r="K38" s="1254"/>
      <c r="L38" s="1254"/>
      <c r="M38" s="1254"/>
      <c r="N38" s="1254"/>
      <c r="O38" s="1254"/>
      <c r="P38" s="1254"/>
      <c r="Q38" s="1254"/>
      <c r="R38" s="1254"/>
    </row>
    <row r="39" spans="1:18" ht="15" customHeight="1" x14ac:dyDescent="0.25">
      <c r="A39" s="603" t="s">
        <v>290</v>
      </c>
      <c r="B39" s="604"/>
      <c r="C39" s="604"/>
      <c r="D39" s="604"/>
      <c r="E39" s="604"/>
      <c r="F39" s="604"/>
      <c r="G39" s="604"/>
      <c r="H39" s="605"/>
      <c r="I39" s="591" t="s">
        <v>909</v>
      </c>
      <c r="J39" s="593"/>
      <c r="K39" s="606" t="s">
        <v>910</v>
      </c>
      <c r="L39" s="606"/>
      <c r="M39" s="594" t="s">
        <v>288</v>
      </c>
      <c r="N39" s="594"/>
      <c r="O39" s="594">
        <v>2027</v>
      </c>
      <c r="P39" s="594"/>
      <c r="Q39" s="594">
        <v>2028</v>
      </c>
      <c r="R39" s="594"/>
    </row>
    <row r="40" spans="1:18" x14ac:dyDescent="0.25">
      <c r="A40" s="595"/>
      <c r="B40" s="596"/>
      <c r="C40" s="596"/>
      <c r="D40" s="596"/>
      <c r="E40" s="596"/>
      <c r="F40" s="596"/>
      <c r="G40" s="596"/>
      <c r="H40" s="597"/>
      <c r="I40" s="608"/>
      <c r="J40" s="608"/>
      <c r="K40" s="598"/>
      <c r="L40" s="598"/>
      <c r="M40" s="598"/>
      <c r="N40" s="598"/>
      <c r="O40" s="608"/>
      <c r="P40" s="608"/>
      <c r="Q40" s="608"/>
      <c r="R40" s="608"/>
    </row>
    <row r="41" spans="1:18" ht="15" customHeight="1" x14ac:dyDescent="0.25">
      <c r="A41" s="603" t="s">
        <v>291</v>
      </c>
      <c r="B41" s="604"/>
      <c r="C41" s="604"/>
      <c r="D41" s="604"/>
      <c r="E41" s="604"/>
      <c r="F41" s="604"/>
      <c r="G41" s="604"/>
      <c r="H41" s="605"/>
      <c r="I41" s="591" t="s">
        <v>909</v>
      </c>
      <c r="J41" s="593"/>
      <c r="K41" s="606" t="s">
        <v>910</v>
      </c>
      <c r="L41" s="606"/>
      <c r="M41" s="594" t="s">
        <v>288</v>
      </c>
      <c r="N41" s="594"/>
      <c r="O41" s="594">
        <v>2027</v>
      </c>
      <c r="P41" s="594"/>
      <c r="Q41" s="594">
        <v>2028</v>
      </c>
      <c r="R41" s="594"/>
    </row>
    <row r="42" spans="1:18" x14ac:dyDescent="0.25">
      <c r="A42" s="609"/>
      <c r="B42" s="610"/>
      <c r="C42" s="610"/>
      <c r="D42" s="610"/>
      <c r="E42" s="610"/>
      <c r="F42" s="610"/>
      <c r="G42" s="610"/>
      <c r="H42" s="611"/>
      <c r="I42" s="598"/>
      <c r="J42" s="598"/>
      <c r="K42" s="598"/>
      <c r="L42" s="598"/>
      <c r="M42" s="598"/>
      <c r="N42" s="598"/>
      <c r="O42" s="598"/>
      <c r="P42" s="598"/>
      <c r="Q42" s="598"/>
      <c r="R42" s="598"/>
    </row>
    <row r="43" spans="1:18" x14ac:dyDescent="0.25">
      <c r="A43" s="50"/>
      <c r="B43" s="50"/>
      <c r="C43" s="50"/>
      <c r="D43" s="50"/>
      <c r="E43" s="50"/>
      <c r="F43" s="50"/>
      <c r="G43" s="50"/>
      <c r="H43" s="50"/>
      <c r="I43" s="50"/>
      <c r="J43" s="50"/>
      <c r="K43" s="50"/>
      <c r="L43" s="50"/>
      <c r="M43" s="50"/>
      <c r="N43" s="50"/>
      <c r="O43" s="50"/>
      <c r="P43" s="50"/>
      <c r="Q43" s="50"/>
      <c r="R43" s="50"/>
    </row>
    <row r="44" spans="1:18" x14ac:dyDescent="0.25">
      <c r="A44" s="600" t="s">
        <v>292</v>
      </c>
      <c r="B44" s="601"/>
      <c r="C44" s="601"/>
      <c r="D44" s="601"/>
      <c r="E44" s="601"/>
      <c r="F44" s="601"/>
      <c r="G44" s="601"/>
      <c r="H44" s="601"/>
      <c r="I44" s="601"/>
      <c r="J44" s="601"/>
      <c r="K44" s="601"/>
      <c r="L44" s="601"/>
      <c r="M44" s="601"/>
      <c r="N44" s="602"/>
      <c r="O44" s="50"/>
      <c r="P44" s="50"/>
      <c r="Q44" s="50"/>
      <c r="R44" s="50"/>
    </row>
    <row r="45" spans="1:18" ht="42.75" x14ac:dyDescent="0.25">
      <c r="A45" s="594" t="s">
        <v>293</v>
      </c>
      <c r="B45" s="594"/>
      <c r="C45" s="57" t="s">
        <v>294</v>
      </c>
      <c r="D45" s="57" t="s">
        <v>295</v>
      </c>
      <c r="E45" s="57" t="s">
        <v>296</v>
      </c>
      <c r="F45" s="57" t="s">
        <v>297</v>
      </c>
      <c r="G45" s="57" t="s">
        <v>298</v>
      </c>
      <c r="H45" s="57" t="s">
        <v>299</v>
      </c>
      <c r="I45" s="57" t="s">
        <v>300</v>
      </c>
      <c r="J45" s="57" t="s">
        <v>301</v>
      </c>
      <c r="K45" s="57" t="s">
        <v>302</v>
      </c>
      <c r="L45" s="57" t="s">
        <v>303</v>
      </c>
      <c r="M45" s="57" t="s">
        <v>304</v>
      </c>
      <c r="N45" s="57" t="s">
        <v>305</v>
      </c>
      <c r="O45" s="50"/>
      <c r="P45" s="50"/>
      <c r="Q45" s="50"/>
      <c r="R45" s="50"/>
    </row>
    <row r="46" spans="1:18" x14ac:dyDescent="0.25">
      <c r="A46" s="612">
        <f>IF(A26&gt;0,A26,"")</f>
        <v>1</v>
      </c>
      <c r="B46" s="613"/>
      <c r="C46" s="58"/>
      <c r="D46" s="58"/>
      <c r="E46" s="252"/>
      <c r="F46" s="252"/>
      <c r="G46" s="252"/>
      <c r="H46" s="252"/>
      <c r="I46" s="252"/>
      <c r="J46" s="252"/>
      <c r="K46" s="252"/>
      <c r="L46" s="252"/>
      <c r="M46" s="252"/>
      <c r="N46" s="252"/>
      <c r="O46" s="50"/>
      <c r="P46" s="50"/>
      <c r="Q46" s="50"/>
      <c r="R46" s="50"/>
    </row>
    <row r="47" spans="1:18" x14ac:dyDescent="0.25">
      <c r="A47" s="1036">
        <v>2</v>
      </c>
      <c r="B47" s="1037"/>
      <c r="C47" s="254"/>
      <c r="D47" s="254"/>
      <c r="E47" s="269"/>
      <c r="F47" s="269"/>
      <c r="G47" s="269"/>
      <c r="H47" s="269"/>
      <c r="I47" s="269"/>
      <c r="J47" s="269"/>
      <c r="K47" s="269"/>
      <c r="L47" s="269"/>
      <c r="M47" s="269"/>
      <c r="N47" s="356"/>
      <c r="O47" s="275"/>
      <c r="P47" s="324"/>
      <c r="Q47" s="67"/>
      <c r="R47" s="50"/>
    </row>
    <row r="48" spans="1:18" x14ac:dyDescent="0.25">
      <c r="A48" s="1036">
        <v>3</v>
      </c>
      <c r="B48" s="1037"/>
      <c r="C48" s="269"/>
      <c r="D48" s="269"/>
      <c r="E48" s="254"/>
      <c r="F48" s="254"/>
      <c r="G48" s="254"/>
      <c r="H48" s="254"/>
      <c r="I48" s="254"/>
      <c r="J48" s="254"/>
      <c r="K48" s="254"/>
      <c r="L48" s="254"/>
      <c r="M48" s="254"/>
      <c r="N48" s="254"/>
      <c r="O48" s="324"/>
      <c r="P48" s="50"/>
      <c r="Q48" s="50"/>
      <c r="R48" s="50"/>
    </row>
    <row r="49" spans="1:18" x14ac:dyDescent="0.25">
      <c r="A49" s="612"/>
      <c r="B49" s="613"/>
      <c r="C49" s="269"/>
      <c r="D49" s="269"/>
      <c r="E49" s="269"/>
      <c r="F49" s="269"/>
      <c r="G49" s="269"/>
      <c r="H49" s="269"/>
      <c r="I49" s="269"/>
      <c r="J49" s="269"/>
      <c r="K49" s="269"/>
      <c r="L49" s="269"/>
      <c r="M49" s="269"/>
      <c r="N49" s="269"/>
      <c r="O49" s="50"/>
      <c r="P49" s="50"/>
      <c r="Q49" s="50"/>
      <c r="R49" s="50"/>
    </row>
    <row r="50" spans="1:18" x14ac:dyDescent="0.25">
      <c r="A50" s="1036"/>
      <c r="B50" s="1037"/>
      <c r="C50" s="269"/>
      <c r="D50" s="269"/>
      <c r="E50" s="269"/>
      <c r="F50" s="269"/>
      <c r="G50" s="269"/>
      <c r="H50" s="269"/>
      <c r="I50" s="269"/>
      <c r="J50" s="269"/>
      <c r="K50" s="269"/>
      <c r="L50" s="269"/>
      <c r="M50" s="269"/>
      <c r="N50" s="269"/>
      <c r="O50" s="50"/>
      <c r="P50" s="50"/>
      <c r="Q50" s="50"/>
      <c r="R50" s="50"/>
    </row>
    <row r="51" spans="1:18" x14ac:dyDescent="0.25">
      <c r="A51" s="1036"/>
      <c r="B51" s="1037"/>
      <c r="C51" s="269"/>
      <c r="D51" s="269"/>
      <c r="E51" s="269"/>
      <c r="F51" s="269"/>
      <c r="G51" s="269"/>
      <c r="H51" s="269"/>
      <c r="I51" s="269"/>
      <c r="J51" s="269"/>
      <c r="K51" s="269"/>
      <c r="L51" s="269"/>
      <c r="M51" s="269"/>
      <c r="N51" s="269"/>
      <c r="O51" s="50"/>
      <c r="P51" s="50"/>
      <c r="Q51" s="50"/>
      <c r="R51" s="50"/>
    </row>
    <row r="52" spans="1:18" x14ac:dyDescent="0.25">
      <c r="A52" s="612"/>
      <c r="B52" s="613"/>
      <c r="C52" s="269"/>
      <c r="D52" s="301"/>
      <c r="E52" s="269"/>
      <c r="F52" s="269"/>
      <c r="G52" s="269"/>
      <c r="H52" s="269"/>
      <c r="I52" s="269"/>
      <c r="J52" s="269"/>
      <c r="K52" s="269"/>
      <c r="L52" s="269"/>
      <c r="M52" s="269"/>
      <c r="N52" s="269"/>
      <c r="O52" s="50"/>
      <c r="P52" s="50"/>
      <c r="Q52" s="50"/>
      <c r="R52" s="50"/>
    </row>
    <row r="53" spans="1:18" hidden="1" x14ac:dyDescent="0.25">
      <c r="A53" s="612">
        <v>7</v>
      </c>
      <c r="B53" s="613"/>
      <c r="C53" s="58"/>
      <c r="D53" s="58"/>
      <c r="E53" s="58"/>
      <c r="F53" s="58"/>
      <c r="G53" s="58"/>
      <c r="H53" s="58"/>
      <c r="I53" s="58"/>
      <c r="J53" s="58"/>
      <c r="K53" s="58"/>
      <c r="L53" s="58"/>
      <c r="M53" s="58"/>
      <c r="N53" s="58"/>
      <c r="O53" s="50"/>
      <c r="P53" s="50"/>
      <c r="Q53" s="50"/>
      <c r="R53" s="50"/>
    </row>
    <row r="54" spans="1:18" ht="15.75" hidden="1" thickBot="1" x14ac:dyDescent="0.3">
      <c r="A54" s="614"/>
      <c r="B54" s="615"/>
      <c r="C54" s="59"/>
      <c r="D54" s="59"/>
      <c r="E54" s="59"/>
      <c r="F54" s="59"/>
      <c r="G54" s="59"/>
      <c r="H54" s="59"/>
      <c r="I54" s="59"/>
      <c r="J54" s="59"/>
      <c r="K54" s="59"/>
      <c r="L54" s="59"/>
      <c r="M54" s="59"/>
      <c r="N54" s="59"/>
      <c r="O54" s="50"/>
      <c r="P54" s="50"/>
      <c r="Q54" s="50"/>
      <c r="R54" s="50"/>
    </row>
    <row r="55" spans="1:18" hidden="1" x14ac:dyDescent="0.25">
      <c r="A55" s="612">
        <v>8</v>
      </c>
      <c r="B55" s="613"/>
      <c r="C55" s="58"/>
      <c r="D55" s="58"/>
      <c r="E55" s="58"/>
      <c r="F55" s="58"/>
      <c r="G55" s="58"/>
      <c r="H55" s="58"/>
      <c r="I55" s="58"/>
      <c r="J55" s="58"/>
      <c r="K55" s="58"/>
      <c r="L55" s="58"/>
      <c r="M55" s="58"/>
      <c r="N55" s="60"/>
      <c r="O55" s="61"/>
      <c r="P55" s="50"/>
      <c r="Q55" s="50"/>
      <c r="R55" s="50"/>
    </row>
    <row r="56" spans="1:18" ht="15.75" hidden="1" thickBot="1" x14ac:dyDescent="0.3">
      <c r="A56" s="614"/>
      <c r="B56" s="615"/>
      <c r="C56" s="59"/>
      <c r="D56" s="59"/>
      <c r="E56" s="59"/>
      <c r="F56" s="59"/>
      <c r="G56" s="59"/>
      <c r="H56" s="59"/>
      <c r="I56" s="59"/>
      <c r="J56" s="59"/>
      <c r="K56" s="59"/>
      <c r="L56" s="59"/>
      <c r="M56" s="59"/>
      <c r="N56" s="59"/>
      <c r="O56" s="50"/>
      <c r="P56" s="50"/>
      <c r="Q56" s="50"/>
      <c r="R56" s="50"/>
    </row>
    <row r="57" spans="1:18" hidden="1" x14ac:dyDescent="0.25">
      <c r="A57" s="612">
        <v>9</v>
      </c>
      <c r="B57" s="613"/>
      <c r="C57" s="58"/>
      <c r="D57" s="58"/>
      <c r="E57" s="58"/>
      <c r="F57" s="58"/>
      <c r="G57" s="58"/>
      <c r="H57" s="58"/>
      <c r="I57" s="58"/>
      <c r="J57" s="58"/>
      <c r="K57" s="58"/>
      <c r="L57" s="58"/>
      <c r="M57" s="58"/>
      <c r="N57" s="58"/>
      <c r="O57" s="50"/>
      <c r="P57" s="50"/>
      <c r="Q57" s="50"/>
      <c r="R57" s="50"/>
    </row>
    <row r="58" spans="1:18" ht="15.75" hidden="1" thickBot="1" x14ac:dyDescent="0.3">
      <c r="A58" s="614"/>
      <c r="B58" s="615"/>
      <c r="C58" s="59"/>
      <c r="D58" s="59"/>
      <c r="E58" s="59"/>
      <c r="F58" s="59"/>
      <c r="G58" s="59"/>
      <c r="H58" s="59"/>
      <c r="I58" s="59"/>
      <c r="J58" s="59"/>
      <c r="K58" s="59"/>
      <c r="L58" s="59"/>
      <c r="M58" s="59"/>
      <c r="N58" s="59"/>
      <c r="O58" s="50"/>
      <c r="P58" s="50"/>
      <c r="Q58" s="50"/>
      <c r="R58" s="50"/>
    </row>
    <row r="59" spans="1:18" hidden="1" x14ac:dyDescent="0.25">
      <c r="A59" s="612">
        <v>10</v>
      </c>
      <c r="B59" s="613"/>
      <c r="C59" s="58"/>
      <c r="D59" s="58"/>
      <c r="E59" s="58"/>
      <c r="F59" s="58"/>
      <c r="G59" s="58"/>
      <c r="H59" s="58"/>
      <c r="I59" s="58"/>
      <c r="J59" s="58"/>
      <c r="K59" s="58"/>
      <c r="L59" s="58"/>
      <c r="M59" s="58"/>
      <c r="N59" s="58"/>
      <c r="O59" s="50"/>
      <c r="P59" s="50"/>
      <c r="Q59" s="50"/>
      <c r="R59" s="50"/>
    </row>
    <row r="60" spans="1:18" ht="15.75" hidden="1" thickBot="1" x14ac:dyDescent="0.3">
      <c r="A60" s="614"/>
      <c r="B60" s="615"/>
      <c r="C60" s="59"/>
      <c r="D60" s="59"/>
      <c r="E60" s="59"/>
      <c r="F60" s="59"/>
      <c r="G60" s="59"/>
      <c r="H60" s="59"/>
      <c r="I60" s="59"/>
      <c r="J60" s="59"/>
      <c r="K60" s="59"/>
      <c r="L60" s="59"/>
      <c r="M60" s="59"/>
      <c r="N60" s="59"/>
      <c r="O60" s="50"/>
      <c r="P60" s="50"/>
      <c r="Q60" s="50"/>
      <c r="R60" s="50"/>
    </row>
    <row r="61" spans="1:18" x14ac:dyDescent="0.25">
      <c r="A61" s="262"/>
      <c r="B61" s="262"/>
      <c r="C61" s="262"/>
      <c r="D61" s="262"/>
      <c r="E61" s="262"/>
      <c r="F61" s="262"/>
      <c r="G61" s="262"/>
      <c r="H61" s="262"/>
      <c r="I61" s="262"/>
      <c r="J61" s="262"/>
      <c r="K61" s="262"/>
      <c r="L61" s="262"/>
      <c r="M61" s="262"/>
      <c r="N61" s="262"/>
      <c r="O61" s="50"/>
      <c r="P61" s="50"/>
      <c r="Q61" s="50"/>
      <c r="R61" s="50"/>
    </row>
    <row r="62" spans="1:18" x14ac:dyDescent="0.25">
      <c r="A62" s="623" t="s">
        <v>306</v>
      </c>
      <c r="B62" s="624"/>
      <c r="C62" s="624"/>
      <c r="D62" s="624"/>
      <c r="E62" s="624"/>
      <c r="F62" s="624"/>
      <c r="G62" s="624"/>
      <c r="H62" s="624"/>
      <c r="I62" s="624"/>
      <c r="J62" s="624"/>
      <c r="K62" s="624"/>
      <c r="L62" s="624"/>
      <c r="M62" s="624"/>
      <c r="N62" s="625"/>
      <c r="O62" s="50"/>
      <c r="P62" s="50"/>
      <c r="Q62" s="50"/>
      <c r="R62" s="50"/>
    </row>
    <row r="63" spans="1:18" x14ac:dyDescent="0.25">
      <c r="A63" s="255" t="s">
        <v>307</v>
      </c>
      <c r="B63" s="626" t="s">
        <v>308</v>
      </c>
      <c r="C63" s="627"/>
      <c r="D63" s="627"/>
      <c r="E63" s="627"/>
      <c r="F63" s="628"/>
      <c r="G63" s="629" t="s">
        <v>309</v>
      </c>
      <c r="H63" s="629"/>
      <c r="I63" s="629" t="s">
        <v>310</v>
      </c>
      <c r="J63" s="629"/>
      <c r="K63" s="629" t="s">
        <v>311</v>
      </c>
      <c r="L63" s="629"/>
      <c r="M63" s="567" t="s">
        <v>312</v>
      </c>
      <c r="N63" s="567"/>
      <c r="O63" s="50"/>
      <c r="P63" s="50"/>
      <c r="Q63" s="50"/>
      <c r="R63" s="50"/>
    </row>
    <row r="64" spans="1:18" x14ac:dyDescent="0.25">
      <c r="A64" s="256" t="s">
        <v>449</v>
      </c>
      <c r="B64" s="616" t="s">
        <v>373</v>
      </c>
      <c r="C64" s="617"/>
      <c r="D64" s="617"/>
      <c r="E64" s="617"/>
      <c r="F64" s="618"/>
      <c r="G64" s="619">
        <v>26.5</v>
      </c>
      <c r="H64" s="620"/>
      <c r="I64" s="621">
        <v>40</v>
      </c>
      <c r="J64" s="621"/>
      <c r="K64" s="621">
        <v>50</v>
      </c>
      <c r="L64" s="621"/>
      <c r="M64" s="622">
        <f>G64*I64</f>
        <v>1060</v>
      </c>
      <c r="N64" s="622"/>
      <c r="O64" s="50"/>
      <c r="P64" s="50"/>
      <c r="Q64" s="50"/>
      <c r="R64" s="50"/>
    </row>
    <row r="65" spans="1:18" x14ac:dyDescent="0.25">
      <c r="A65" s="256" t="s">
        <v>681</v>
      </c>
      <c r="B65" s="616" t="s">
        <v>760</v>
      </c>
      <c r="C65" s="617"/>
      <c r="D65" s="617"/>
      <c r="E65" s="617"/>
      <c r="F65" s="618"/>
      <c r="G65" s="619">
        <v>15.1</v>
      </c>
      <c r="H65" s="620"/>
      <c r="I65" s="621">
        <v>40</v>
      </c>
      <c r="J65" s="621"/>
      <c r="K65" s="621">
        <v>50</v>
      </c>
      <c r="L65" s="621"/>
      <c r="M65" s="622">
        <f>G65*I65</f>
        <v>604</v>
      </c>
      <c r="N65" s="622"/>
      <c r="O65" s="50"/>
      <c r="P65" s="50"/>
      <c r="Q65" s="50"/>
      <c r="R65" s="50"/>
    </row>
    <row r="66" spans="1:18" x14ac:dyDescent="0.25">
      <c r="A66" s="256"/>
      <c r="B66" s="616"/>
      <c r="C66" s="617"/>
      <c r="D66" s="617"/>
      <c r="E66" s="617"/>
      <c r="F66" s="618"/>
      <c r="G66" s="619"/>
      <c r="H66" s="620"/>
      <c r="I66" s="621"/>
      <c r="J66" s="621"/>
      <c r="K66" s="621"/>
      <c r="L66" s="621"/>
      <c r="M66" s="622"/>
      <c r="N66" s="622"/>
      <c r="O66" s="50"/>
      <c r="P66" s="50"/>
      <c r="Q66" s="50"/>
      <c r="R66" s="50"/>
    </row>
    <row r="67" spans="1:18" x14ac:dyDescent="0.25">
      <c r="A67" s="256"/>
      <c r="B67" s="616"/>
      <c r="C67" s="617"/>
      <c r="D67" s="617"/>
      <c r="E67" s="617"/>
      <c r="F67" s="618"/>
      <c r="G67" s="619"/>
      <c r="H67" s="620"/>
      <c r="I67" s="621"/>
      <c r="J67" s="621"/>
      <c r="K67" s="621"/>
      <c r="L67" s="621"/>
      <c r="M67" s="630"/>
      <c r="N67" s="630"/>
      <c r="O67" s="50"/>
      <c r="P67" s="50"/>
      <c r="Q67" s="50"/>
      <c r="R67" s="50"/>
    </row>
    <row r="68" spans="1:18" x14ac:dyDescent="0.25">
      <c r="A68" s="256"/>
      <c r="B68" s="616"/>
      <c r="C68" s="617"/>
      <c r="D68" s="617"/>
      <c r="E68" s="617"/>
      <c r="F68" s="618"/>
      <c r="G68" s="619"/>
      <c r="H68" s="620"/>
      <c r="I68" s="621"/>
      <c r="J68" s="621"/>
      <c r="K68" s="621"/>
      <c r="L68" s="621"/>
      <c r="M68" s="630"/>
      <c r="N68" s="630"/>
      <c r="O68" s="50"/>
      <c r="P68" s="50"/>
      <c r="Q68" s="50"/>
      <c r="R68" s="50"/>
    </row>
    <row r="69" spans="1:18" x14ac:dyDescent="0.25">
      <c r="A69" s="256"/>
      <c r="B69" s="616"/>
      <c r="C69" s="617"/>
      <c r="D69" s="617"/>
      <c r="E69" s="617"/>
      <c r="F69" s="618"/>
      <c r="G69" s="619"/>
      <c r="H69" s="620"/>
      <c r="I69" s="621"/>
      <c r="J69" s="621"/>
      <c r="K69" s="621"/>
      <c r="L69" s="621"/>
      <c r="M69" s="630"/>
      <c r="N69" s="630"/>
      <c r="O69" s="50"/>
      <c r="P69" s="50"/>
      <c r="Q69" s="50"/>
      <c r="R69" s="50"/>
    </row>
    <row r="70" spans="1:18" x14ac:dyDescent="0.25">
      <c r="A70" s="256"/>
      <c r="B70" s="616"/>
      <c r="C70" s="617"/>
      <c r="D70" s="617"/>
      <c r="E70" s="617"/>
      <c r="F70" s="618"/>
      <c r="G70" s="619"/>
      <c r="H70" s="620"/>
      <c r="I70" s="621"/>
      <c r="J70" s="621"/>
      <c r="K70" s="621"/>
      <c r="L70" s="621"/>
      <c r="M70" s="630"/>
      <c r="N70" s="630"/>
      <c r="O70" s="50"/>
      <c r="P70" s="50"/>
      <c r="Q70" s="50"/>
      <c r="R70" s="50"/>
    </row>
    <row r="71" spans="1:18" x14ac:dyDescent="0.25">
      <c r="A71" s="261">
        <f>COUNTA(B64:F70)</f>
        <v>2</v>
      </c>
      <c r="B71" s="631" t="s">
        <v>313</v>
      </c>
      <c r="C71" s="631"/>
      <c r="D71" s="631"/>
      <c r="E71" s="631"/>
      <c r="F71" s="631"/>
      <c r="G71" s="631"/>
      <c r="H71" s="631"/>
      <c r="I71" s="631"/>
      <c r="J71" s="631"/>
      <c r="K71" s="631"/>
      <c r="L71" s="632"/>
      <c r="M71" s="633">
        <f>SUM(M64:N70)</f>
        <v>1664</v>
      </c>
      <c r="N71" s="634"/>
      <c r="O71" s="50"/>
      <c r="P71" s="50"/>
      <c r="Q71" s="50"/>
      <c r="R71" s="50"/>
    </row>
    <row r="72" spans="1:18" x14ac:dyDescent="0.25">
      <c r="A72" s="262"/>
      <c r="B72" s="262"/>
      <c r="C72" s="262"/>
      <c r="D72" s="262"/>
      <c r="E72" s="262"/>
      <c r="F72" s="262"/>
      <c r="G72" s="262"/>
      <c r="H72" s="262"/>
      <c r="I72" s="262"/>
      <c r="J72" s="262"/>
      <c r="K72" s="262"/>
      <c r="L72" s="262"/>
      <c r="M72" s="262"/>
      <c r="N72" s="262"/>
      <c r="O72" s="50"/>
      <c r="P72" s="50"/>
      <c r="Q72" s="50"/>
      <c r="R72" s="50"/>
    </row>
    <row r="73" spans="1:18" x14ac:dyDescent="0.25">
      <c r="A73" s="623" t="s">
        <v>314</v>
      </c>
      <c r="B73" s="624"/>
      <c r="C73" s="624"/>
      <c r="D73" s="624"/>
      <c r="E73" s="624"/>
      <c r="F73" s="624"/>
      <c r="G73" s="624"/>
      <c r="H73" s="624"/>
      <c r="I73" s="624"/>
      <c r="J73" s="624"/>
      <c r="K73" s="624"/>
      <c r="L73" s="624"/>
      <c r="M73" s="624"/>
      <c r="N73" s="625"/>
      <c r="O73" s="50"/>
      <c r="P73" s="50"/>
      <c r="Q73" s="50"/>
      <c r="R73" s="50"/>
    </row>
    <row r="74" spans="1:18" x14ac:dyDescent="0.25">
      <c r="A74" s="648" t="s">
        <v>315</v>
      </c>
      <c r="B74" s="649"/>
      <c r="C74" s="649"/>
      <c r="D74" s="650"/>
      <c r="E74" s="648" t="s">
        <v>115</v>
      </c>
      <c r="F74" s="649"/>
      <c r="G74" s="649"/>
      <c r="H74" s="649"/>
      <c r="I74" s="649"/>
      <c r="J74" s="649"/>
      <c r="K74" s="649"/>
      <c r="L74" s="649"/>
      <c r="M74" s="635" t="s">
        <v>316</v>
      </c>
      <c r="N74" s="637"/>
      <c r="O74" s="50"/>
      <c r="P74" s="50"/>
      <c r="Q74" s="50"/>
      <c r="R74" s="50"/>
    </row>
    <row r="75" spans="1:18" x14ac:dyDescent="0.25">
      <c r="A75" s="638"/>
      <c r="B75" s="639"/>
      <c r="C75" s="639"/>
      <c r="D75" s="640"/>
      <c r="E75" s="638"/>
      <c r="F75" s="639"/>
      <c r="G75" s="639"/>
      <c r="H75" s="639"/>
      <c r="I75" s="639"/>
      <c r="J75" s="639"/>
      <c r="K75" s="639"/>
      <c r="L75" s="639"/>
      <c r="M75" s="1193"/>
      <c r="N75" s="1194"/>
      <c r="O75" s="50"/>
      <c r="P75" s="50"/>
      <c r="Q75" s="50"/>
      <c r="R75" s="50"/>
    </row>
    <row r="76" spans="1:18" x14ac:dyDescent="0.25">
      <c r="A76" s="638"/>
      <c r="B76" s="639"/>
      <c r="C76" s="639"/>
      <c r="D76" s="640"/>
      <c r="E76" s="638"/>
      <c r="F76" s="639"/>
      <c r="G76" s="639"/>
      <c r="H76" s="639"/>
      <c r="I76" s="639"/>
      <c r="J76" s="639"/>
      <c r="K76" s="639"/>
      <c r="L76" s="639"/>
      <c r="M76" s="644"/>
      <c r="N76" s="645"/>
      <c r="O76" s="50"/>
      <c r="P76" s="50"/>
      <c r="Q76" s="50"/>
      <c r="R76" s="50"/>
    </row>
    <row r="77" spans="1:18" x14ac:dyDescent="0.25">
      <c r="A77" s="638"/>
      <c r="B77" s="639"/>
      <c r="C77" s="639"/>
      <c r="D77" s="640"/>
      <c r="E77" s="638"/>
      <c r="F77" s="639"/>
      <c r="G77" s="639"/>
      <c r="H77" s="639"/>
      <c r="I77" s="639"/>
      <c r="J77" s="639"/>
      <c r="K77" s="639"/>
      <c r="L77" s="639"/>
      <c r="M77" s="644"/>
      <c r="N77" s="645"/>
      <c r="O77" s="50"/>
      <c r="P77" s="50"/>
      <c r="Q77" s="50"/>
      <c r="R77" s="50"/>
    </row>
    <row r="78" spans="1:18" x14ac:dyDescent="0.25">
      <c r="A78" s="635" t="s">
        <v>317</v>
      </c>
      <c r="B78" s="636"/>
      <c r="C78" s="636"/>
      <c r="D78" s="636"/>
      <c r="E78" s="636"/>
      <c r="F78" s="636"/>
      <c r="G78" s="636"/>
      <c r="H78" s="636"/>
      <c r="I78" s="636"/>
      <c r="J78" s="636"/>
      <c r="K78" s="636"/>
      <c r="L78" s="637"/>
      <c r="M78" s="633">
        <f>SUM(M71+M75)</f>
        <v>1664</v>
      </c>
      <c r="N78" s="634"/>
      <c r="O78" s="50"/>
      <c r="P78" s="50"/>
      <c r="Q78" s="50"/>
      <c r="R78" s="50"/>
    </row>
  </sheetData>
  <mergeCells count="168">
    <mergeCell ref="A7:D8"/>
    <mergeCell ref="E7:H8"/>
    <mergeCell ref="I7:N7"/>
    <mergeCell ref="I8:J8"/>
    <mergeCell ref="K8:L8"/>
    <mergeCell ref="M8:N8"/>
    <mergeCell ref="A2:N2"/>
    <mergeCell ref="A4:D4"/>
    <mergeCell ref="E4:H4"/>
    <mergeCell ref="I4:N4"/>
    <mergeCell ref="A5:D6"/>
    <mergeCell ref="E5:H6"/>
    <mergeCell ref="I5:N6"/>
    <mergeCell ref="A11:B11"/>
    <mergeCell ref="C11:N11"/>
    <mergeCell ref="A12:B24"/>
    <mergeCell ref="C12:N24"/>
    <mergeCell ref="A25:N25"/>
    <mergeCell ref="B26:G26"/>
    <mergeCell ref="I26:N26"/>
    <mergeCell ref="A9:D9"/>
    <mergeCell ref="E9:H9"/>
    <mergeCell ref="I9:J9"/>
    <mergeCell ref="K9:L9"/>
    <mergeCell ref="M9:N9"/>
    <mergeCell ref="A10:B10"/>
    <mergeCell ref="C10:N10"/>
    <mergeCell ref="B30:G30"/>
    <mergeCell ref="I30:N30"/>
    <mergeCell ref="A31:N31"/>
    <mergeCell ref="A32:H32"/>
    <mergeCell ref="I32:J32"/>
    <mergeCell ref="K32:L32"/>
    <mergeCell ref="M32:N32"/>
    <mergeCell ref="B27:G27"/>
    <mergeCell ref="I27:N27"/>
    <mergeCell ref="B28:G28"/>
    <mergeCell ref="I28:N28"/>
    <mergeCell ref="B29:G29"/>
    <mergeCell ref="I29:N29"/>
    <mergeCell ref="A34:H34"/>
    <mergeCell ref="I34:J34"/>
    <mergeCell ref="K34:L34"/>
    <mergeCell ref="M34:N34"/>
    <mergeCell ref="O34:P34"/>
    <mergeCell ref="Q34:R34"/>
    <mergeCell ref="O32:P32"/>
    <mergeCell ref="Q32:R32"/>
    <mergeCell ref="A33:H33"/>
    <mergeCell ref="I33:J33"/>
    <mergeCell ref="K33:L33"/>
    <mergeCell ref="M33:N33"/>
    <mergeCell ref="O33:P33"/>
    <mergeCell ref="Q33:R33"/>
    <mergeCell ref="A36:H36"/>
    <mergeCell ref="I36:J36"/>
    <mergeCell ref="K36:L36"/>
    <mergeCell ref="M36:N36"/>
    <mergeCell ref="O36:P36"/>
    <mergeCell ref="Q36:R36"/>
    <mergeCell ref="A35:H35"/>
    <mergeCell ref="I35:J35"/>
    <mergeCell ref="K35:L35"/>
    <mergeCell ref="M35:N35"/>
    <mergeCell ref="O35:P35"/>
    <mergeCell ref="Q35:R35"/>
    <mergeCell ref="A38:XFD38"/>
    <mergeCell ref="A39:H39"/>
    <mergeCell ref="I39:J39"/>
    <mergeCell ref="K39:L39"/>
    <mergeCell ref="M39:N39"/>
    <mergeCell ref="O39:P39"/>
    <mergeCell ref="Q39:R39"/>
    <mergeCell ref="A37:H37"/>
    <mergeCell ref="I37:J37"/>
    <mergeCell ref="K37:L37"/>
    <mergeCell ref="M37:N37"/>
    <mergeCell ref="O37:P37"/>
    <mergeCell ref="Q37:R37"/>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44:N44"/>
    <mergeCell ref="A45:B45"/>
    <mergeCell ref="A46:B46"/>
    <mergeCell ref="A47:B47"/>
    <mergeCell ref="A48:B48"/>
    <mergeCell ref="A49:B49"/>
    <mergeCell ref="A42:H42"/>
    <mergeCell ref="I42:J42"/>
    <mergeCell ref="K42:L42"/>
    <mergeCell ref="M42:N42"/>
    <mergeCell ref="A59:B60"/>
    <mergeCell ref="A62:N62"/>
    <mergeCell ref="B63:F63"/>
    <mergeCell ref="G63:H63"/>
    <mergeCell ref="I63:J63"/>
    <mergeCell ref="K63:L63"/>
    <mergeCell ref="M63:N63"/>
    <mergeCell ref="A50:B50"/>
    <mergeCell ref="A51:B51"/>
    <mergeCell ref="A52:B52"/>
    <mergeCell ref="A53:B54"/>
    <mergeCell ref="A55:B56"/>
    <mergeCell ref="A57:B58"/>
    <mergeCell ref="B64:F64"/>
    <mergeCell ref="G64:H64"/>
    <mergeCell ref="I64:J64"/>
    <mergeCell ref="K64:L64"/>
    <mergeCell ref="M64:N64"/>
    <mergeCell ref="B65:F65"/>
    <mergeCell ref="G65:H65"/>
    <mergeCell ref="I65:J65"/>
    <mergeCell ref="K65:L65"/>
    <mergeCell ref="M65:N65"/>
    <mergeCell ref="B66:F66"/>
    <mergeCell ref="G66:H66"/>
    <mergeCell ref="I66:J66"/>
    <mergeCell ref="K66:L66"/>
    <mergeCell ref="M66:N66"/>
    <mergeCell ref="B67:F67"/>
    <mergeCell ref="G67:H67"/>
    <mergeCell ref="I67:J67"/>
    <mergeCell ref="K67:L67"/>
    <mergeCell ref="M67:N67"/>
    <mergeCell ref="B70:F70"/>
    <mergeCell ref="G70:H70"/>
    <mergeCell ref="I70:J70"/>
    <mergeCell ref="K70:L70"/>
    <mergeCell ref="M70:N70"/>
    <mergeCell ref="B71:L71"/>
    <mergeCell ref="M71:N71"/>
    <mergeCell ref="B68:F68"/>
    <mergeCell ref="G68:H68"/>
    <mergeCell ref="I68:J68"/>
    <mergeCell ref="K68:L68"/>
    <mergeCell ref="M68:N68"/>
    <mergeCell ref="B69:F69"/>
    <mergeCell ref="G69:H69"/>
    <mergeCell ref="I69:J69"/>
    <mergeCell ref="K69:L69"/>
    <mergeCell ref="M69:N69"/>
    <mergeCell ref="A78:L78"/>
    <mergeCell ref="M78:N78"/>
    <mergeCell ref="A76:D76"/>
    <mergeCell ref="E76:L76"/>
    <mergeCell ref="M76:N76"/>
    <mergeCell ref="A77:D77"/>
    <mergeCell ref="E77:L77"/>
    <mergeCell ref="M77:N77"/>
    <mergeCell ref="A73:N73"/>
    <mergeCell ref="A74:D74"/>
    <mergeCell ref="E74:L74"/>
    <mergeCell ref="M74:N74"/>
    <mergeCell ref="A75:D75"/>
    <mergeCell ref="E75:L75"/>
    <mergeCell ref="M75:N75"/>
  </mergeCells>
  <conditionalFormatting sqref="C46:N53 C55:N55 C57:N57 C59:N59">
    <cfRule type="cellIs" dxfId="67" priority="1" stopIfTrue="1" operator="equal">
      <formula>"x"</formula>
    </cfRule>
  </conditionalFormatting>
  <conditionalFormatting sqref="C54:N54 C56:N56 C58:N58 C60:N60">
    <cfRule type="cellIs" dxfId="66"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6:N60" xr:uid="{00000000-0002-0000-1200-000000000000}"/>
  </dataValidations>
  <pageMargins left="0.7" right="0.7" top="0.75" bottom="0.75" header="0.3" footer="0.3"/>
  <pageSetup paperSize="8" scale="7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63"/>
  <sheetViews>
    <sheetView showWhiteSpace="0" topLeftCell="A32" zoomScaleNormal="100" workbookViewId="0">
      <selection activeCell="K27" sqref="K27:L27"/>
    </sheetView>
  </sheetViews>
  <sheetFormatPr defaultColWidth="9.140625" defaultRowHeight="12.75" x14ac:dyDescent="0.2"/>
  <cols>
    <col min="1" max="4" width="9.140625" style="4"/>
    <col min="5" max="5" width="13.140625" style="4" bestFit="1" customWidth="1"/>
    <col min="6" max="6" width="9.140625" style="4"/>
    <col min="7" max="7" width="13.140625" style="4" bestFit="1" customWidth="1"/>
    <col min="8" max="8" width="10.140625" style="4" bestFit="1" customWidth="1"/>
    <col min="9" max="9" width="9.140625" style="4"/>
    <col min="10" max="10" width="9.7109375" style="4" customWidth="1"/>
    <col min="11" max="11" width="11.42578125" style="4" customWidth="1"/>
    <col min="12" max="12" width="13.85546875" style="4" customWidth="1"/>
    <col min="13" max="13" width="10.140625" style="4" bestFit="1" customWidth="1"/>
    <col min="14" max="14" width="19" style="4" bestFit="1" customWidth="1"/>
    <col min="15" max="16384" width="9.140625" style="4"/>
  </cols>
  <sheetData>
    <row r="1" spans="1:15" ht="21.75" customHeight="1" x14ac:dyDescent="0.2">
      <c r="A1" s="45" t="s">
        <v>112</v>
      </c>
      <c r="B1" s="46">
        <v>2026</v>
      </c>
      <c r="C1" s="468"/>
      <c r="D1" s="468"/>
      <c r="E1" s="468"/>
      <c r="F1" s="468"/>
      <c r="G1" s="468"/>
      <c r="H1" s="468"/>
      <c r="I1" s="468"/>
      <c r="J1" s="468"/>
    </row>
    <row r="2" spans="1:15" ht="24.75" customHeight="1" thickBot="1" x14ac:dyDescent="0.25">
      <c r="A2" s="656" t="s">
        <v>243</v>
      </c>
      <c r="B2" s="657"/>
      <c r="C2" s="657"/>
      <c r="D2" s="657"/>
      <c r="E2" s="657"/>
      <c r="F2" s="657"/>
      <c r="G2" s="657"/>
      <c r="H2" s="657"/>
      <c r="I2" s="657"/>
      <c r="J2" s="657"/>
      <c r="K2" s="657"/>
      <c r="L2" s="658"/>
    </row>
    <row r="3" spans="1:15" ht="13.7" customHeight="1" x14ac:dyDescent="0.2">
      <c r="A3" s="659" t="s">
        <v>244</v>
      </c>
      <c r="B3" s="660"/>
      <c r="C3" s="660"/>
      <c r="D3" s="660"/>
      <c r="E3" s="660"/>
      <c r="F3" s="660"/>
      <c r="G3" s="660"/>
      <c r="H3" s="660"/>
      <c r="I3" s="660"/>
      <c r="J3" s="660"/>
      <c r="K3" s="660"/>
      <c r="L3" s="661"/>
    </row>
    <row r="4" spans="1:15" ht="15" customHeight="1" x14ac:dyDescent="0.2">
      <c r="A4" s="662" t="s">
        <v>115</v>
      </c>
      <c r="B4" s="663"/>
      <c r="C4" s="663"/>
      <c r="D4" s="663"/>
      <c r="E4" s="664">
        <f>$B$1 - 3</f>
        <v>2023</v>
      </c>
      <c r="F4" s="664"/>
      <c r="G4" s="664">
        <f>$B$1-2</f>
        <v>2024</v>
      </c>
      <c r="H4" s="664"/>
      <c r="I4" s="664">
        <f>$B$1-1</f>
        <v>2025</v>
      </c>
      <c r="J4" s="664"/>
      <c r="K4" s="675">
        <f>$B$1</f>
        <v>2026</v>
      </c>
      <c r="L4" s="676"/>
      <c r="N4" s="5"/>
    </row>
    <row r="5" spans="1:15" ht="12.75" customHeight="1" x14ac:dyDescent="0.2">
      <c r="A5" s="665" t="s">
        <v>245</v>
      </c>
      <c r="B5" s="666"/>
      <c r="C5" s="666"/>
      <c r="D5" s="666"/>
      <c r="E5" s="406">
        <v>0.15</v>
      </c>
      <c r="F5" s="407"/>
      <c r="G5" s="406">
        <v>0.35</v>
      </c>
      <c r="H5" s="407"/>
      <c r="I5" s="667">
        <v>0.35</v>
      </c>
      <c r="J5" s="668"/>
      <c r="K5" s="478">
        <v>0.35</v>
      </c>
      <c r="L5" s="479"/>
    </row>
    <row r="6" spans="1:15" ht="12.75" customHeight="1" x14ac:dyDescent="0.2">
      <c r="A6" s="679" t="s">
        <v>246</v>
      </c>
      <c r="B6" s="680"/>
      <c r="C6" s="680"/>
      <c r="D6" s="680"/>
      <c r="E6" s="406">
        <v>6</v>
      </c>
      <c r="F6" s="407"/>
      <c r="G6" s="406">
        <v>6</v>
      </c>
      <c r="H6" s="407"/>
      <c r="I6" s="667">
        <v>6</v>
      </c>
      <c r="J6" s="668"/>
      <c r="K6" s="478">
        <v>6</v>
      </c>
      <c r="L6" s="479"/>
      <c r="N6" s="5"/>
    </row>
    <row r="7" spans="1:15" x14ac:dyDescent="0.2">
      <c r="A7" s="679" t="s">
        <v>247</v>
      </c>
      <c r="B7" s="680"/>
      <c r="C7" s="680"/>
      <c r="D7" s="680"/>
      <c r="E7" s="406">
        <v>15</v>
      </c>
      <c r="F7" s="407"/>
      <c r="G7" s="406">
        <v>15</v>
      </c>
      <c r="H7" s="407"/>
      <c r="I7" s="667">
        <v>15</v>
      </c>
      <c r="J7" s="668"/>
      <c r="K7" s="478">
        <v>15</v>
      </c>
      <c r="L7" s="479"/>
    </row>
    <row r="8" spans="1:15" x14ac:dyDescent="0.2">
      <c r="A8" s="669" t="s">
        <v>248</v>
      </c>
      <c r="B8" s="670"/>
      <c r="C8" s="670"/>
      <c r="D8" s="670"/>
      <c r="E8" s="465">
        <f>SUM(E5:F7)</f>
        <v>21.15</v>
      </c>
      <c r="F8" s="465"/>
      <c r="G8" s="465">
        <f>SUM(G5:H7)</f>
        <v>21.35</v>
      </c>
      <c r="H8" s="465"/>
      <c r="I8" s="674">
        <f>SUM(I5:J7)</f>
        <v>21.35</v>
      </c>
      <c r="J8" s="674"/>
      <c r="K8" s="480">
        <f>SUM(K5:L7)</f>
        <v>21.35</v>
      </c>
      <c r="L8" s="480"/>
    </row>
    <row r="9" spans="1:15" ht="22.7" customHeight="1" x14ac:dyDescent="0.2">
      <c r="A9" s="671"/>
      <c r="B9" s="672"/>
      <c r="C9" s="672"/>
      <c r="D9" s="672"/>
      <c r="E9" s="672"/>
      <c r="F9" s="672"/>
      <c r="G9" s="672"/>
      <c r="H9" s="672"/>
      <c r="I9" s="672"/>
      <c r="J9" s="672"/>
      <c r="K9" s="672"/>
      <c r="L9" s="673"/>
    </row>
    <row r="10" spans="1:15" x14ac:dyDescent="0.2">
      <c r="A10" s="683" t="s">
        <v>249</v>
      </c>
      <c r="B10" s="684"/>
      <c r="C10" s="684"/>
      <c r="D10" s="684"/>
      <c r="E10" s="684"/>
      <c r="F10" s="684"/>
      <c r="G10" s="684"/>
      <c r="H10" s="684"/>
      <c r="I10" s="684"/>
      <c r="J10" s="684"/>
      <c r="K10" s="684"/>
      <c r="L10" s="685"/>
    </row>
    <row r="11" spans="1:15" x14ac:dyDescent="0.2">
      <c r="A11" s="662" t="s">
        <v>115</v>
      </c>
      <c r="B11" s="663"/>
      <c r="C11" s="663"/>
      <c r="D11" s="663"/>
      <c r="E11" s="664">
        <f>$B$1 - 3</f>
        <v>2023</v>
      </c>
      <c r="F11" s="664"/>
      <c r="G11" s="664">
        <f>$B$1-2</f>
        <v>2024</v>
      </c>
      <c r="H11" s="664"/>
      <c r="I11" s="664">
        <f>$B$1-1</f>
        <v>2025</v>
      </c>
      <c r="J11" s="664"/>
      <c r="K11" s="675">
        <f>$B$1</f>
        <v>2026</v>
      </c>
      <c r="L11" s="676"/>
    </row>
    <row r="12" spans="1:15" x14ac:dyDescent="0.2">
      <c r="A12" s="665" t="s">
        <v>245</v>
      </c>
      <c r="B12" s="666"/>
      <c r="C12" s="666"/>
      <c r="D12" s="666"/>
      <c r="E12" s="409">
        <v>62</v>
      </c>
      <c r="F12" s="410"/>
      <c r="G12" s="409">
        <v>55</v>
      </c>
      <c r="H12" s="410"/>
      <c r="I12" s="686">
        <v>56</v>
      </c>
      <c r="J12" s="687"/>
      <c r="K12" s="481">
        <v>57</v>
      </c>
      <c r="L12" s="482"/>
    </row>
    <row r="13" spans="1:15" x14ac:dyDescent="0.2">
      <c r="A13" s="679" t="s">
        <v>246</v>
      </c>
      <c r="B13" s="680"/>
      <c r="C13" s="680"/>
      <c r="D13" s="680"/>
      <c r="E13" s="409">
        <v>57</v>
      </c>
      <c r="F13" s="410"/>
      <c r="G13" s="409">
        <v>58</v>
      </c>
      <c r="H13" s="410"/>
      <c r="I13" s="686">
        <v>59</v>
      </c>
      <c r="J13" s="687"/>
      <c r="K13" s="481">
        <v>60</v>
      </c>
      <c r="L13" s="482"/>
    </row>
    <row r="14" spans="1:15" x14ac:dyDescent="0.2">
      <c r="A14" s="679" t="s">
        <v>247</v>
      </c>
      <c r="B14" s="680"/>
      <c r="C14" s="680"/>
      <c r="D14" s="680"/>
      <c r="E14" s="409">
        <v>51</v>
      </c>
      <c r="F14" s="410"/>
      <c r="G14" s="409">
        <v>52</v>
      </c>
      <c r="H14" s="410"/>
      <c r="I14" s="686">
        <v>53</v>
      </c>
      <c r="J14" s="687"/>
      <c r="K14" s="481">
        <v>54</v>
      </c>
      <c r="L14" s="482"/>
    </row>
    <row r="15" spans="1:15" x14ac:dyDescent="0.2">
      <c r="A15" s="669" t="s">
        <v>250</v>
      </c>
      <c r="B15" s="670"/>
      <c r="C15" s="670"/>
      <c r="D15" s="670"/>
      <c r="E15" s="408">
        <f>SUM(E12:F14)/3</f>
        <v>56.666666666666664</v>
      </c>
      <c r="F15" s="466"/>
      <c r="G15" s="408">
        <f>SUM(G12:H14)/3</f>
        <v>55</v>
      </c>
      <c r="H15" s="466"/>
      <c r="I15" s="677">
        <v>56</v>
      </c>
      <c r="J15" s="678"/>
      <c r="K15" s="483">
        <f>SUM(K12:L14)/3</f>
        <v>57</v>
      </c>
      <c r="L15" s="484"/>
      <c r="O15" s="39"/>
    </row>
    <row r="16" spans="1:15" ht="32.25" customHeight="1" x14ac:dyDescent="0.2">
      <c r="A16" s="671"/>
      <c r="B16" s="672"/>
      <c r="C16" s="672"/>
      <c r="D16" s="672"/>
      <c r="E16" s="672"/>
      <c r="F16" s="672"/>
      <c r="G16" s="672"/>
      <c r="H16" s="672"/>
      <c r="I16" s="672"/>
      <c r="J16" s="672"/>
      <c r="K16" s="672"/>
      <c r="L16" s="673"/>
    </row>
    <row r="17" spans="1:13" x14ac:dyDescent="0.2">
      <c r="A17" s="683" t="s">
        <v>251</v>
      </c>
      <c r="B17" s="684"/>
      <c r="C17" s="684"/>
      <c r="D17" s="684"/>
      <c r="E17" s="684"/>
      <c r="F17" s="684"/>
      <c r="G17" s="684"/>
      <c r="H17" s="684"/>
      <c r="I17" s="684"/>
      <c r="J17" s="684"/>
      <c r="K17" s="684"/>
      <c r="L17" s="685"/>
    </row>
    <row r="18" spans="1:13" x14ac:dyDescent="0.2">
      <c r="A18" s="662" t="s">
        <v>115</v>
      </c>
      <c r="B18" s="663"/>
      <c r="C18" s="663"/>
      <c r="D18" s="663"/>
      <c r="E18" s="664">
        <f>$B$1 - 3</f>
        <v>2023</v>
      </c>
      <c r="F18" s="664"/>
      <c r="G18" s="664">
        <f>$B$1-2</f>
        <v>2024</v>
      </c>
      <c r="H18" s="664"/>
      <c r="I18" s="664">
        <f>$B$1-1</f>
        <v>2025</v>
      </c>
      <c r="J18" s="664"/>
      <c r="K18" s="691">
        <f>$B$1</f>
        <v>2026</v>
      </c>
      <c r="L18" s="692"/>
    </row>
    <row r="19" spans="1:13" x14ac:dyDescent="0.2">
      <c r="A19" s="665" t="s">
        <v>252</v>
      </c>
      <c r="B19" s="666"/>
      <c r="C19" s="666"/>
      <c r="D19" s="666"/>
      <c r="E19" s="411">
        <v>45</v>
      </c>
      <c r="F19" s="412"/>
      <c r="G19" s="681">
        <v>29.47</v>
      </c>
      <c r="H19" s="682"/>
      <c r="I19" s="681">
        <v>36.090000000000003</v>
      </c>
      <c r="J19" s="682"/>
      <c r="K19" s="693"/>
      <c r="L19" s="694"/>
      <c r="M19" s="123"/>
    </row>
    <row r="20" spans="1:13" ht="13.5" thickBot="1" x14ac:dyDescent="0.25">
      <c r="A20" s="695" t="s">
        <v>253</v>
      </c>
      <c r="B20" s="696"/>
      <c r="C20" s="696"/>
      <c r="D20" s="696"/>
      <c r="E20" s="413">
        <v>16.57</v>
      </c>
      <c r="F20" s="414"/>
      <c r="G20" s="697">
        <v>7.15</v>
      </c>
      <c r="H20" s="698"/>
      <c r="I20" s="697">
        <v>5.19</v>
      </c>
      <c r="J20" s="698"/>
      <c r="K20" s="699"/>
      <c r="L20" s="700"/>
      <c r="M20" s="123"/>
    </row>
    <row r="21" spans="1:13" x14ac:dyDescent="0.2">
      <c r="A21" s="43"/>
      <c r="L21" s="44"/>
    </row>
    <row r="22" spans="1:13" x14ac:dyDescent="0.2">
      <c r="A22" s="688"/>
      <c r="B22" s="689"/>
      <c r="C22" s="689"/>
      <c r="D22" s="689"/>
      <c r="E22" s="689"/>
      <c r="F22" s="689"/>
      <c r="G22" s="689"/>
      <c r="H22" s="689"/>
      <c r="I22" s="689"/>
      <c r="J22" s="689"/>
      <c r="K22" s="689"/>
      <c r="L22" s="690"/>
    </row>
    <row r="23" spans="1:13" x14ac:dyDescent="0.2">
      <c r="A23" s="43"/>
      <c r="L23" s="44"/>
    </row>
    <row r="24" spans="1:13" ht="13.5" thickBot="1" x14ac:dyDescent="0.25">
      <c r="A24" s="43"/>
      <c r="L24" s="44"/>
    </row>
    <row r="25" spans="1:13" x14ac:dyDescent="0.2">
      <c r="A25" s="659" t="s">
        <v>254</v>
      </c>
      <c r="B25" s="660"/>
      <c r="C25" s="660"/>
      <c r="D25" s="660"/>
      <c r="E25" s="660"/>
      <c r="F25" s="660"/>
      <c r="G25" s="660"/>
      <c r="H25" s="660"/>
      <c r="I25" s="660"/>
      <c r="J25" s="660"/>
      <c r="K25" s="660"/>
      <c r="L25" s="661"/>
    </row>
    <row r="26" spans="1:13" x14ac:dyDescent="0.2">
      <c r="A26" s="662" t="s">
        <v>115</v>
      </c>
      <c r="B26" s="663"/>
      <c r="C26" s="663"/>
      <c r="D26" s="663"/>
      <c r="E26" s="664">
        <f>$B$1 - 3</f>
        <v>2023</v>
      </c>
      <c r="F26" s="664"/>
      <c r="G26" s="664">
        <f>$B$1-2</f>
        <v>2024</v>
      </c>
      <c r="H26" s="664"/>
      <c r="I26" s="664">
        <f>$B$1-1</f>
        <v>2025</v>
      </c>
      <c r="J26" s="664"/>
      <c r="K26" s="691">
        <f>$B$1</f>
        <v>2026</v>
      </c>
      <c r="L26" s="692"/>
    </row>
    <row r="27" spans="1:13" ht="12.75" customHeight="1" x14ac:dyDescent="0.25">
      <c r="A27" s="665" t="s">
        <v>255</v>
      </c>
      <c r="B27" s="666"/>
      <c r="C27" s="666"/>
      <c r="D27" s="666"/>
      <c r="E27" s="473">
        <v>846705.81</v>
      </c>
      <c r="F27" s="474"/>
      <c r="G27" s="475">
        <v>902103.39</v>
      </c>
      <c r="H27" s="476"/>
      <c r="I27" s="705">
        <v>901164.81</v>
      </c>
      <c r="J27" s="706"/>
      <c r="K27" s="705">
        <v>963214.81</v>
      </c>
      <c r="L27" s="706"/>
      <c r="M27" s="171"/>
    </row>
    <row r="28" spans="1:13" ht="12.75" customHeight="1" x14ac:dyDescent="0.2">
      <c r="A28" s="665" t="s">
        <v>256</v>
      </c>
      <c r="B28" s="666"/>
      <c r="C28" s="666"/>
      <c r="D28" s="666"/>
      <c r="E28" s="473">
        <v>3100</v>
      </c>
      <c r="F28" s="474"/>
      <c r="G28" s="475">
        <v>4000</v>
      </c>
      <c r="H28" s="476"/>
      <c r="I28" s="705">
        <v>2000</v>
      </c>
      <c r="J28" s="706"/>
      <c r="K28" s="705">
        <v>2000</v>
      </c>
      <c r="L28" s="706"/>
    </row>
    <row r="29" spans="1:13" ht="12.75" customHeight="1" thickBot="1" x14ac:dyDescent="0.25">
      <c r="A29" s="701" t="s">
        <v>257</v>
      </c>
      <c r="B29" s="702"/>
      <c r="C29" s="702"/>
      <c r="D29" s="702"/>
      <c r="E29" s="469">
        <v>2251</v>
      </c>
      <c r="F29" s="470"/>
      <c r="G29" s="471">
        <v>3982.5</v>
      </c>
      <c r="H29" s="472"/>
      <c r="I29" s="703">
        <v>1310.5999999999999</v>
      </c>
      <c r="J29" s="704"/>
      <c r="K29" s="703"/>
      <c r="L29" s="704"/>
    </row>
    <row r="30" spans="1:13" x14ac:dyDescent="0.2">
      <c r="A30" s="43"/>
      <c r="L30" s="44"/>
    </row>
    <row r="31" spans="1:13" ht="13.5" thickBot="1" x14ac:dyDescent="0.25">
      <c r="A31" s="43"/>
      <c r="L31" s="44"/>
    </row>
    <row r="32" spans="1:13" x14ac:dyDescent="0.2">
      <c r="A32" s="720" t="s">
        <v>258</v>
      </c>
      <c r="B32" s="721"/>
      <c r="C32" s="721"/>
      <c r="D32" s="721"/>
      <c r="E32" s="721"/>
      <c r="F32" s="721"/>
      <c r="G32" s="721"/>
      <c r="H32" s="721"/>
      <c r="I32" s="721"/>
      <c r="J32" s="721"/>
      <c r="K32" s="721"/>
      <c r="L32" s="722"/>
    </row>
    <row r="33" spans="1:13" x14ac:dyDescent="0.2">
      <c r="A33" s="707" t="s">
        <v>115</v>
      </c>
      <c r="B33" s="708"/>
      <c r="C33" s="708"/>
      <c r="D33" s="709"/>
      <c r="E33" s="664">
        <f>$B$1-3</f>
        <v>2023</v>
      </c>
      <c r="F33" s="664"/>
      <c r="G33" s="664">
        <f>$B$1-2</f>
        <v>2024</v>
      </c>
      <c r="H33" s="664"/>
      <c r="I33" s="664">
        <f>$B$1-1</f>
        <v>2025</v>
      </c>
      <c r="J33" s="664"/>
      <c r="K33" s="664">
        <f>$B$1</f>
        <v>2026</v>
      </c>
      <c r="L33" s="730"/>
    </row>
    <row r="34" spans="1:13" ht="12.75" customHeight="1" x14ac:dyDescent="0.2">
      <c r="A34" s="731" t="s">
        <v>259</v>
      </c>
      <c r="B34" s="732"/>
      <c r="C34" s="732"/>
      <c r="D34" s="733"/>
      <c r="E34" s="734">
        <f>E27/'Economico Patrimoniale'!E22</f>
        <v>0.23822145224855484</v>
      </c>
      <c r="F34" s="734"/>
      <c r="G34" s="734">
        <f>G27/'Economico Patrimoniale'!G22</f>
        <v>0.22264102759240773</v>
      </c>
      <c r="H34" s="734"/>
      <c r="I34" s="734">
        <f>I27/'Economico Patrimoniale'!I22</f>
        <v>0.22586898835969094</v>
      </c>
      <c r="J34" s="734"/>
      <c r="K34" s="735">
        <f>K27/'Economico Patrimoniale'!K22</f>
        <v>0.22273644933335315</v>
      </c>
      <c r="L34" s="736"/>
    </row>
    <row r="35" spans="1:13" ht="12.75" customHeight="1" x14ac:dyDescent="0.2">
      <c r="A35" s="727" t="s">
        <v>220</v>
      </c>
      <c r="B35" s="728"/>
      <c r="C35" s="728"/>
      <c r="D35" s="729"/>
      <c r="E35" s="734"/>
      <c r="F35" s="734"/>
      <c r="G35" s="734"/>
      <c r="H35" s="734"/>
      <c r="I35" s="734"/>
      <c r="J35" s="734"/>
      <c r="K35" s="735"/>
      <c r="L35" s="736"/>
    </row>
    <row r="36" spans="1:13" ht="12.75" customHeight="1" x14ac:dyDescent="0.2">
      <c r="A36" s="710" t="s">
        <v>260</v>
      </c>
      <c r="B36" s="711"/>
      <c r="C36" s="711"/>
      <c r="D36" s="712"/>
      <c r="E36" s="734"/>
      <c r="F36" s="734"/>
      <c r="G36" s="734"/>
      <c r="H36" s="734"/>
      <c r="I36" s="734"/>
      <c r="J36" s="734"/>
      <c r="K36" s="735"/>
      <c r="L36" s="736"/>
    </row>
    <row r="37" spans="1:13" ht="12.75" customHeight="1" x14ac:dyDescent="0.2">
      <c r="A37" s="731" t="s">
        <v>261</v>
      </c>
      <c r="B37" s="732"/>
      <c r="C37" s="732"/>
      <c r="D37" s="733"/>
      <c r="E37" s="737" t="e">
        <f>E27/#REF!</f>
        <v>#REF!</v>
      </c>
      <c r="F37" s="738"/>
      <c r="G37" s="737">
        <f>G27/E8</f>
        <v>42652.642553191494</v>
      </c>
      <c r="H37" s="738"/>
      <c r="I37" s="737">
        <f>I27/G8</f>
        <v>42209.124590163934</v>
      </c>
      <c r="J37" s="738"/>
      <c r="K37" s="723">
        <f>K27/I8</f>
        <v>45115.447775175642</v>
      </c>
      <c r="L37" s="724"/>
    </row>
    <row r="38" spans="1:13" ht="12.75" customHeight="1" x14ac:dyDescent="0.2">
      <c r="A38" s="727" t="s">
        <v>220</v>
      </c>
      <c r="B38" s="728"/>
      <c r="C38" s="728"/>
      <c r="D38" s="729"/>
      <c r="E38" s="739"/>
      <c r="F38" s="740"/>
      <c r="G38" s="739"/>
      <c r="H38" s="740"/>
      <c r="I38" s="739"/>
      <c r="J38" s="740"/>
      <c r="K38" s="725"/>
      <c r="L38" s="726"/>
    </row>
    <row r="39" spans="1:13" ht="12.75" customHeight="1" x14ac:dyDescent="0.2">
      <c r="A39" s="710" t="s">
        <v>262</v>
      </c>
      <c r="B39" s="711"/>
      <c r="C39" s="711"/>
      <c r="D39" s="712"/>
      <c r="E39" s="739"/>
      <c r="F39" s="740"/>
      <c r="G39" s="739"/>
      <c r="H39" s="740"/>
      <c r="I39" s="739"/>
      <c r="J39" s="740"/>
      <c r="K39" s="725"/>
      <c r="L39" s="726"/>
    </row>
    <row r="40" spans="1:13" ht="12.75" customHeight="1" x14ac:dyDescent="0.2">
      <c r="A40" s="713" t="s">
        <v>263</v>
      </c>
      <c r="B40" s="714"/>
      <c r="C40" s="714"/>
      <c r="D40" s="715"/>
      <c r="E40" s="716">
        <f>E27/Caratteristiche!G5</f>
        <v>158.85662476547844</v>
      </c>
      <c r="F40" s="717"/>
      <c r="G40" s="716">
        <f>G27/Caratteristiche!I5</f>
        <v>168.39712338995707</v>
      </c>
      <c r="H40" s="717"/>
      <c r="I40" s="716">
        <f>I27/Caratteristiche!K5</f>
        <v>168.59959027128158</v>
      </c>
      <c r="J40" s="717"/>
      <c r="K40" s="723">
        <f>K27/Caratteristiche!M5</f>
        <v>180.20857062675398</v>
      </c>
      <c r="L40" s="724"/>
    </row>
    <row r="41" spans="1:13" ht="12.75" customHeight="1" x14ac:dyDescent="0.2">
      <c r="A41" s="727" t="s">
        <v>220</v>
      </c>
      <c r="B41" s="728"/>
      <c r="C41" s="728"/>
      <c r="D41" s="729"/>
      <c r="E41" s="718"/>
      <c r="F41" s="719"/>
      <c r="G41" s="718"/>
      <c r="H41" s="719"/>
      <c r="I41" s="718"/>
      <c r="J41" s="719"/>
      <c r="K41" s="725"/>
      <c r="L41" s="726"/>
    </row>
    <row r="42" spans="1:13" ht="13.7" customHeight="1" x14ac:dyDescent="0.2">
      <c r="A42" s="710" t="s">
        <v>114</v>
      </c>
      <c r="B42" s="711"/>
      <c r="C42" s="711"/>
      <c r="D42" s="712"/>
      <c r="E42" s="718"/>
      <c r="F42" s="719"/>
      <c r="G42" s="718"/>
      <c r="H42" s="719"/>
      <c r="I42" s="718"/>
      <c r="J42" s="719"/>
      <c r="K42" s="725"/>
      <c r="L42" s="726"/>
    </row>
    <row r="43" spans="1:13" ht="12.75" customHeight="1" x14ac:dyDescent="0.2">
      <c r="A43" s="713" t="s">
        <v>264</v>
      </c>
      <c r="B43" s="714"/>
      <c r="C43" s="714"/>
      <c r="D43" s="715"/>
      <c r="E43" s="741" t="e">
        <f>Caratteristiche!G5/Organizzazione!#REF!</f>
        <v>#REF!</v>
      </c>
      <c r="F43" s="741"/>
      <c r="G43" s="741">
        <f>Caratteristiche!I5/Organizzazione!E8</f>
        <v>253.28605200945628</v>
      </c>
      <c r="H43" s="741"/>
      <c r="I43" s="741">
        <f>Caratteristiche!K5/Organizzazione!G8</f>
        <v>250.35128805620607</v>
      </c>
      <c r="J43" s="741"/>
      <c r="K43" s="742">
        <f>Caratteristiche!M5/Organizzazione!I8</f>
        <v>250.35128805620607</v>
      </c>
      <c r="L43" s="743"/>
    </row>
    <row r="44" spans="1:13" ht="12.75" customHeight="1" x14ac:dyDescent="0.2">
      <c r="A44" s="727" t="s">
        <v>114</v>
      </c>
      <c r="B44" s="728"/>
      <c r="C44" s="728"/>
      <c r="D44" s="729"/>
      <c r="E44" s="741"/>
      <c r="F44" s="741"/>
      <c r="G44" s="741"/>
      <c r="H44" s="741"/>
      <c r="I44" s="741"/>
      <c r="J44" s="741"/>
      <c r="K44" s="744"/>
      <c r="L44" s="745"/>
      <c r="M44" s="47"/>
    </row>
    <row r="45" spans="1:13" ht="12.75" customHeight="1" x14ac:dyDescent="0.2">
      <c r="A45" s="710" t="s">
        <v>262</v>
      </c>
      <c r="B45" s="711"/>
      <c r="C45" s="711"/>
      <c r="D45" s="712"/>
      <c r="E45" s="741"/>
      <c r="F45" s="741"/>
      <c r="G45" s="741"/>
      <c r="H45" s="741"/>
      <c r="I45" s="741"/>
      <c r="J45" s="741"/>
      <c r="K45" s="744"/>
      <c r="L45" s="745"/>
    </row>
    <row r="46" spans="1:13" ht="12.75" customHeight="1" x14ac:dyDescent="0.2">
      <c r="A46" s="731" t="s">
        <v>265</v>
      </c>
      <c r="B46" s="732"/>
      <c r="C46" s="732"/>
      <c r="D46" s="733"/>
      <c r="E46" s="734" t="e">
        <f>#REF!/#REF!</f>
        <v>#REF!</v>
      </c>
      <c r="F46" s="734"/>
      <c r="G46" s="734">
        <f>E5/E8</f>
        <v>7.0921985815602835E-3</v>
      </c>
      <c r="H46" s="734"/>
      <c r="I46" s="734">
        <f>G5/G8</f>
        <v>1.6393442622950817E-2</v>
      </c>
      <c r="J46" s="734"/>
      <c r="K46" s="735">
        <f>I5/I8</f>
        <v>1.6393442622950817E-2</v>
      </c>
      <c r="L46" s="736"/>
    </row>
    <row r="47" spans="1:13" ht="12.75" customHeight="1" x14ac:dyDescent="0.2">
      <c r="A47" s="727" t="s">
        <v>266</v>
      </c>
      <c r="B47" s="728"/>
      <c r="C47" s="728"/>
      <c r="D47" s="729"/>
      <c r="E47" s="734"/>
      <c r="F47" s="734"/>
      <c r="G47" s="734"/>
      <c r="H47" s="734"/>
      <c r="I47" s="734"/>
      <c r="J47" s="734"/>
      <c r="K47" s="735"/>
      <c r="L47" s="736"/>
    </row>
    <row r="48" spans="1:13" ht="12.75" customHeight="1" x14ac:dyDescent="0.2">
      <c r="A48" s="710" t="s">
        <v>262</v>
      </c>
      <c r="B48" s="711"/>
      <c r="C48" s="711"/>
      <c r="D48" s="712"/>
      <c r="E48" s="734"/>
      <c r="F48" s="734"/>
      <c r="G48" s="734"/>
      <c r="H48" s="734"/>
      <c r="I48" s="734"/>
      <c r="J48" s="734"/>
      <c r="K48" s="735"/>
      <c r="L48" s="736"/>
    </row>
    <row r="49" spans="1:12" ht="12.75" customHeight="1" x14ac:dyDescent="0.2">
      <c r="A49" s="713" t="s">
        <v>267</v>
      </c>
      <c r="B49" s="714"/>
      <c r="C49" s="714"/>
      <c r="D49" s="715"/>
      <c r="E49" s="734" t="e">
        <f>#REF!/#REF!</f>
        <v>#REF!</v>
      </c>
      <c r="F49" s="734"/>
      <c r="G49" s="734">
        <f>E6/E8</f>
        <v>0.28368794326241137</v>
      </c>
      <c r="H49" s="734"/>
      <c r="I49" s="734">
        <f>G6/G8</f>
        <v>0.28103044496487117</v>
      </c>
      <c r="J49" s="734"/>
      <c r="K49" s="735">
        <f>I6/I8</f>
        <v>0.28103044496487117</v>
      </c>
      <c r="L49" s="736"/>
    </row>
    <row r="50" spans="1:12" ht="12.75" customHeight="1" x14ac:dyDescent="0.2">
      <c r="A50" s="727" t="s">
        <v>268</v>
      </c>
      <c r="B50" s="728"/>
      <c r="C50" s="728"/>
      <c r="D50" s="729"/>
      <c r="E50" s="734"/>
      <c r="F50" s="734"/>
      <c r="G50" s="734"/>
      <c r="H50" s="734"/>
      <c r="I50" s="734"/>
      <c r="J50" s="734"/>
      <c r="K50" s="735"/>
      <c r="L50" s="736"/>
    </row>
    <row r="51" spans="1:12" ht="13.7" customHeight="1" x14ac:dyDescent="0.2">
      <c r="A51" s="746" t="s">
        <v>262</v>
      </c>
      <c r="B51" s="728"/>
      <c r="C51" s="728"/>
      <c r="D51" s="729"/>
      <c r="E51" s="734"/>
      <c r="F51" s="734"/>
      <c r="G51" s="734"/>
      <c r="H51" s="734"/>
      <c r="I51" s="734"/>
      <c r="J51" s="734"/>
      <c r="K51" s="735"/>
      <c r="L51" s="736"/>
    </row>
    <row r="52" spans="1:12" ht="13.15" customHeight="1" x14ac:dyDescent="0.2">
      <c r="A52" s="731" t="s">
        <v>269</v>
      </c>
      <c r="B52" s="732"/>
      <c r="C52" s="732"/>
      <c r="D52" s="733"/>
      <c r="E52" s="734">
        <f>E29/E28</f>
        <v>0.72612903225806447</v>
      </c>
      <c r="F52" s="734"/>
      <c r="G52" s="734">
        <f>G29/G28</f>
        <v>0.99562499999999998</v>
      </c>
      <c r="H52" s="734"/>
      <c r="I52" s="734">
        <f>I29/I28</f>
        <v>0.65529999999999999</v>
      </c>
      <c r="J52" s="734"/>
      <c r="K52" s="747">
        <f>K29/K28</f>
        <v>0</v>
      </c>
      <c r="L52" s="736"/>
    </row>
    <row r="53" spans="1:12" ht="13.15" customHeight="1" x14ac:dyDescent="0.2">
      <c r="A53" s="727" t="s">
        <v>270</v>
      </c>
      <c r="B53" s="728"/>
      <c r="C53" s="728"/>
      <c r="D53" s="729"/>
      <c r="E53" s="734"/>
      <c r="F53" s="734"/>
      <c r="G53" s="734"/>
      <c r="H53" s="734"/>
      <c r="I53" s="734"/>
      <c r="J53" s="734"/>
      <c r="K53" s="747"/>
      <c r="L53" s="736"/>
    </row>
    <row r="54" spans="1:12" ht="13.15" customHeight="1" x14ac:dyDescent="0.2">
      <c r="A54" s="710" t="s">
        <v>271</v>
      </c>
      <c r="B54" s="711"/>
      <c r="C54" s="711"/>
      <c r="D54" s="712"/>
      <c r="E54" s="734"/>
      <c r="F54" s="734"/>
      <c r="G54" s="734"/>
      <c r="H54" s="734"/>
      <c r="I54" s="734"/>
      <c r="J54" s="734"/>
      <c r="K54" s="747"/>
      <c r="L54" s="736"/>
    </row>
    <row r="55" spans="1:12" ht="13.15" customHeight="1" x14ac:dyDescent="0.2">
      <c r="A55" s="731" t="s">
        <v>272</v>
      </c>
      <c r="B55" s="732"/>
      <c r="C55" s="732"/>
      <c r="D55" s="733"/>
      <c r="E55" s="719" t="e">
        <f>E29/#REF!</f>
        <v>#REF!</v>
      </c>
      <c r="F55" s="719"/>
      <c r="G55" s="719">
        <f>G29/E8</f>
        <v>188.29787234042556</v>
      </c>
      <c r="H55" s="719"/>
      <c r="I55" s="719">
        <f>I29/G8</f>
        <v>61.386416861826689</v>
      </c>
      <c r="J55" s="719"/>
      <c r="K55" s="752">
        <f>K29/I8</f>
        <v>0</v>
      </c>
      <c r="L55" s="753"/>
    </row>
    <row r="56" spans="1:12" ht="13.15" customHeight="1" x14ac:dyDescent="0.2">
      <c r="A56" s="727" t="s">
        <v>273</v>
      </c>
      <c r="B56" s="728"/>
      <c r="C56" s="728"/>
      <c r="D56" s="729"/>
      <c r="E56" s="719"/>
      <c r="F56" s="719"/>
      <c r="G56" s="719"/>
      <c r="H56" s="719"/>
      <c r="I56" s="719"/>
      <c r="J56" s="719"/>
      <c r="K56" s="752"/>
      <c r="L56" s="753"/>
    </row>
    <row r="57" spans="1:12" ht="13.15" customHeight="1" x14ac:dyDescent="0.2">
      <c r="A57" s="710" t="s">
        <v>262</v>
      </c>
      <c r="B57" s="711"/>
      <c r="C57" s="711"/>
      <c r="D57" s="712"/>
      <c r="E57" s="719"/>
      <c r="F57" s="719"/>
      <c r="G57" s="719"/>
      <c r="H57" s="719"/>
      <c r="I57" s="719"/>
      <c r="J57" s="719"/>
      <c r="K57" s="752"/>
      <c r="L57" s="753"/>
    </row>
    <row r="58" spans="1:12" ht="13.15" customHeight="1" x14ac:dyDescent="0.2">
      <c r="A58" s="713" t="s">
        <v>274</v>
      </c>
      <c r="B58" s="714"/>
      <c r="C58" s="714"/>
      <c r="D58" s="715"/>
      <c r="E58" s="734">
        <f>E29/E27</f>
        <v>2.6585385070169768E-3</v>
      </c>
      <c r="F58" s="734"/>
      <c r="G58" s="734">
        <f>G29/G27</f>
        <v>4.4146824456562563E-3</v>
      </c>
      <c r="H58" s="734"/>
      <c r="I58" s="734">
        <f>I29/I27</f>
        <v>1.4543399669589849E-3</v>
      </c>
      <c r="J58" s="734"/>
      <c r="K58" s="734">
        <f>K29/K27</f>
        <v>0</v>
      </c>
      <c r="L58" s="734"/>
    </row>
    <row r="59" spans="1:12" ht="13.15" customHeight="1" x14ac:dyDescent="0.2">
      <c r="A59" s="727" t="s">
        <v>273</v>
      </c>
      <c r="B59" s="728"/>
      <c r="C59" s="728"/>
      <c r="D59" s="729"/>
      <c r="E59" s="734"/>
      <c r="F59" s="734"/>
      <c r="G59" s="734"/>
      <c r="H59" s="734"/>
      <c r="I59" s="734"/>
      <c r="J59" s="734"/>
      <c r="K59" s="734"/>
      <c r="L59" s="734"/>
    </row>
    <row r="60" spans="1:12" ht="13.9" customHeight="1" thickBot="1" x14ac:dyDescent="0.25">
      <c r="A60" s="749" t="s">
        <v>220</v>
      </c>
      <c r="B60" s="750"/>
      <c r="C60" s="750"/>
      <c r="D60" s="751"/>
      <c r="E60" s="748"/>
      <c r="F60" s="748"/>
      <c r="G60" s="748"/>
      <c r="H60" s="748"/>
      <c r="I60" s="748"/>
      <c r="J60" s="748"/>
      <c r="K60" s="748"/>
      <c r="L60" s="748"/>
    </row>
    <row r="63" spans="1:12" x14ac:dyDescent="0.2">
      <c r="A63" s="689"/>
      <c r="B63" s="689"/>
      <c r="C63" s="689"/>
      <c r="D63" s="689"/>
      <c r="E63" s="689"/>
      <c r="F63" s="689"/>
      <c r="G63" s="689"/>
      <c r="H63" s="689"/>
      <c r="I63" s="689"/>
      <c r="J63" s="689"/>
      <c r="K63" s="689"/>
      <c r="L63" s="689"/>
    </row>
  </sheetData>
  <customSheetViews>
    <customSheetView guid="{FD66CCA4-E734-40F6-A42D-704ADC03C8FF}" showPageBreaks="1" printArea="1" showRuler="0" topLeftCell="A7">
      <selection activeCell="S19" sqref="S19"/>
      <rowBreaks count="1" manualBreakCount="1">
        <brk id="60" max="11" man="1"/>
      </rowBreaks>
      <pageMargins left="0.39370078740157483" right="0.39370078740157483" top="0.6692913385826772" bottom="0.19685039370078741" header="0.19685039370078741" footer="0.19685039370078741"/>
      <printOptions horizontalCentered="1"/>
      <pageSetup scale="80" orientation="portrait" r:id="rId1"/>
      <headerFooter alignWithMargins="0">
        <oddHeader>&amp;C&amp;B</oddHeader>
        <oddFooter>&amp;L&amp;"Tahoma,Corsivo"&amp;8&amp;F&amp;R&amp;P</oddFooter>
      </headerFooter>
    </customSheetView>
    <customSheetView guid="{0CDFE071-D2BF-4AC9-96FE-3C7CC2EB89D1}" showPageBreaks="1" printArea="1" topLeftCell="A13">
      <selection activeCell="E34" sqref="E34:F36"/>
      <rowBreaks count="1" manualBreakCount="1">
        <brk id="60" max="11" man="1"/>
      </rowBreaks>
      <pageMargins left="0.39370078740157483" right="0.39370078740157483" top="0.6692913385826772" bottom="0.19685039370078741" header="0.19685039370078741" footer="0.19685039370078741"/>
      <printOptions horizontalCentered="1"/>
      <pageSetup scale="80" orientation="portrait" r:id="rId2"/>
      <headerFooter alignWithMargins="0">
        <oddHeader>&amp;C&amp;B</oddHeader>
        <oddFooter>&amp;L&amp;"Tahoma,Corsivo"&amp;8&amp;F&amp;R&amp;P</oddFooter>
      </headerFooter>
    </customSheetView>
    <customSheetView guid="{5274FD7E-76C2-47C3-8C9C-C2C181076605}" showPageBreaks="1" showRuler="0" topLeftCell="A49">
      <selection activeCell="N29" sqref="N29"/>
      <rowBreaks count="1" manualBreakCount="1">
        <brk id="60" max="11" man="1"/>
      </rowBreaks>
      <pageMargins left="0.39370078740157483" right="0.39370078740157483" top="0.6692913385826772" bottom="0.19685039370078741" header="0.19685039370078741" footer="0.19685039370078741"/>
      <printOptions horizontalCentered="1"/>
      <pageSetup scale="80" orientation="portrait" r:id="rId3"/>
      <headerFooter alignWithMargins="0">
        <oddHeader>&amp;C&amp;B</oddHeader>
        <oddFooter>&amp;L&amp;"Tahoma,Corsivo"&amp;8&amp;F&amp;R&amp;P</oddFooter>
      </headerFooter>
    </customSheetView>
  </customSheetViews>
  <mergeCells count="131">
    <mergeCell ref="A63:L63"/>
    <mergeCell ref="A58:D58"/>
    <mergeCell ref="E58:F60"/>
    <mergeCell ref="G58:H60"/>
    <mergeCell ref="I58:J60"/>
    <mergeCell ref="K58:L60"/>
    <mergeCell ref="A59:D59"/>
    <mergeCell ref="A60:D60"/>
    <mergeCell ref="K55:L57"/>
    <mergeCell ref="A56:D56"/>
    <mergeCell ref="A57:D57"/>
    <mergeCell ref="A55:D55"/>
    <mergeCell ref="E55:F57"/>
    <mergeCell ref="G55:H57"/>
    <mergeCell ref="I55:J57"/>
    <mergeCell ref="K49:L51"/>
    <mergeCell ref="A50:D50"/>
    <mergeCell ref="A51:D51"/>
    <mergeCell ref="A52:D52"/>
    <mergeCell ref="E52:F54"/>
    <mergeCell ref="G52:H54"/>
    <mergeCell ref="I52:J54"/>
    <mergeCell ref="K52:L54"/>
    <mergeCell ref="A53:D53"/>
    <mergeCell ref="A54:D54"/>
    <mergeCell ref="A49:D49"/>
    <mergeCell ref="E49:F51"/>
    <mergeCell ref="G49:H51"/>
    <mergeCell ref="I49:J51"/>
    <mergeCell ref="I40:J42"/>
    <mergeCell ref="A47:D47"/>
    <mergeCell ref="A48:D48"/>
    <mergeCell ref="A43:D43"/>
    <mergeCell ref="E43:F45"/>
    <mergeCell ref="K40:L42"/>
    <mergeCell ref="A41:D41"/>
    <mergeCell ref="A42:D42"/>
    <mergeCell ref="K43:L45"/>
    <mergeCell ref="A44:D44"/>
    <mergeCell ref="A46:D46"/>
    <mergeCell ref="E46:F48"/>
    <mergeCell ref="G46:H48"/>
    <mergeCell ref="I46:J48"/>
    <mergeCell ref="K46:L48"/>
    <mergeCell ref="G43:H45"/>
    <mergeCell ref="I43:J45"/>
    <mergeCell ref="A33:D33"/>
    <mergeCell ref="E33:F33"/>
    <mergeCell ref="G33:H33"/>
    <mergeCell ref="I33:J33"/>
    <mergeCell ref="A45:D45"/>
    <mergeCell ref="A40:D40"/>
    <mergeCell ref="E40:F42"/>
    <mergeCell ref="A32:L32"/>
    <mergeCell ref="K37:L39"/>
    <mergeCell ref="A38:D38"/>
    <mergeCell ref="A39:D39"/>
    <mergeCell ref="K33:L33"/>
    <mergeCell ref="A34:D34"/>
    <mergeCell ref="E34:F36"/>
    <mergeCell ref="G34:H36"/>
    <mergeCell ref="I34:J36"/>
    <mergeCell ref="K34:L36"/>
    <mergeCell ref="A35:D35"/>
    <mergeCell ref="A37:D37"/>
    <mergeCell ref="E37:F39"/>
    <mergeCell ref="G37:H39"/>
    <mergeCell ref="I37:J39"/>
    <mergeCell ref="A36:D36"/>
    <mergeCell ref="G40:H42"/>
    <mergeCell ref="A29:D29"/>
    <mergeCell ref="I29:J29"/>
    <mergeCell ref="K27:L27"/>
    <mergeCell ref="A28:D28"/>
    <mergeCell ref="I28:J28"/>
    <mergeCell ref="K28:L28"/>
    <mergeCell ref="K29:L29"/>
    <mergeCell ref="A27:D27"/>
    <mergeCell ref="I27:J27"/>
    <mergeCell ref="A22:L22"/>
    <mergeCell ref="A25:L25"/>
    <mergeCell ref="A26:D26"/>
    <mergeCell ref="E26:F26"/>
    <mergeCell ref="G26:H26"/>
    <mergeCell ref="I26:J26"/>
    <mergeCell ref="K26:L26"/>
    <mergeCell ref="K18:L18"/>
    <mergeCell ref="K19:L19"/>
    <mergeCell ref="A20:D20"/>
    <mergeCell ref="G20:H20"/>
    <mergeCell ref="I20:J20"/>
    <mergeCell ref="K20:L20"/>
    <mergeCell ref="A19:D19"/>
    <mergeCell ref="G19:H19"/>
    <mergeCell ref="A18:D18"/>
    <mergeCell ref="E18:F18"/>
    <mergeCell ref="G18:H18"/>
    <mergeCell ref="I18:J18"/>
    <mergeCell ref="I15:J15"/>
    <mergeCell ref="A14:D14"/>
    <mergeCell ref="I19:J19"/>
    <mergeCell ref="A6:D6"/>
    <mergeCell ref="A7:D7"/>
    <mergeCell ref="A10:L10"/>
    <mergeCell ref="A16:L16"/>
    <mergeCell ref="A17:L17"/>
    <mergeCell ref="I14:J14"/>
    <mergeCell ref="A15:D15"/>
    <mergeCell ref="I12:J12"/>
    <mergeCell ref="A13:D13"/>
    <mergeCell ref="I13:J13"/>
    <mergeCell ref="A12:D12"/>
    <mergeCell ref="A2:L2"/>
    <mergeCell ref="A3:L3"/>
    <mergeCell ref="A4:D4"/>
    <mergeCell ref="E4:F4"/>
    <mergeCell ref="G4:H4"/>
    <mergeCell ref="I4:J4"/>
    <mergeCell ref="A11:D11"/>
    <mergeCell ref="E11:F11"/>
    <mergeCell ref="G11:H11"/>
    <mergeCell ref="I11:J11"/>
    <mergeCell ref="A5:D5"/>
    <mergeCell ref="I7:J7"/>
    <mergeCell ref="A8:D8"/>
    <mergeCell ref="I5:J5"/>
    <mergeCell ref="I6:J6"/>
    <mergeCell ref="A9:L9"/>
    <mergeCell ref="I8:J8"/>
    <mergeCell ref="K4:L4"/>
    <mergeCell ref="K11:L11"/>
  </mergeCells>
  <phoneticPr fontId="27" type="noConversion"/>
  <printOptions horizontalCentered="1"/>
  <pageMargins left="0.39370078740157483" right="0.39370078740157483" top="0.6692913385826772" bottom="0.19685039370078741" header="0.19685039370078741" footer="0.19685039370078741"/>
  <pageSetup paperSize="9" scale="80" orientation="portrait" r:id="rId4"/>
  <headerFooter alignWithMargins="0">
    <oddHeader xml:space="preserve">&amp;C
</oddHeader>
    <oddFooter>&amp;L&amp;"Tahoma,Corsivo"&amp;8&amp;F&amp;R&amp;P</oddFooter>
  </headerFooter>
  <rowBreaks count="1" manualBreakCount="1">
    <brk id="60" max="11"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2:R83"/>
  <sheetViews>
    <sheetView topLeftCell="A51" workbookViewId="0">
      <selection activeCell="G67" sqref="G67:H67"/>
    </sheetView>
  </sheetViews>
  <sheetFormatPr defaultRowHeight="15" x14ac:dyDescent="0.25"/>
  <sheetData>
    <row r="2" spans="1:18" ht="18.75" thickBot="1" x14ac:dyDescent="0.3">
      <c r="A2" s="520" t="s">
        <v>387</v>
      </c>
      <c r="B2" s="520"/>
      <c r="C2" s="520"/>
      <c r="D2" s="520"/>
      <c r="E2" s="520"/>
      <c r="F2" s="520"/>
      <c r="G2" s="520"/>
      <c r="H2" s="520"/>
      <c r="I2" s="520"/>
      <c r="J2" s="520"/>
      <c r="K2" s="520"/>
      <c r="L2" s="520"/>
      <c r="M2" s="520"/>
      <c r="N2" s="520"/>
      <c r="O2" s="50"/>
      <c r="P2" s="50"/>
      <c r="Q2" s="50"/>
      <c r="R2" s="50"/>
    </row>
    <row r="3" spans="1:18" x14ac:dyDescent="0.25">
      <c r="A3" s="51"/>
      <c r="B3" s="51"/>
      <c r="C3" s="51"/>
      <c r="D3" s="51"/>
      <c r="E3" s="51"/>
      <c r="F3" s="51"/>
      <c r="G3" s="51"/>
      <c r="H3" s="51"/>
      <c r="I3" s="51"/>
      <c r="J3" s="51"/>
      <c r="K3" s="51"/>
      <c r="L3" s="51"/>
      <c r="M3" s="51"/>
      <c r="N3" s="51"/>
      <c r="O3" s="52"/>
      <c r="P3" s="52"/>
      <c r="Q3" s="52"/>
      <c r="R3" s="52"/>
    </row>
    <row r="4" spans="1:18" x14ac:dyDescent="0.25">
      <c r="A4" s="521" t="s">
        <v>388</v>
      </c>
      <c r="B4" s="522"/>
      <c r="C4" s="522"/>
      <c r="D4" s="523"/>
      <c r="E4" s="524" t="s">
        <v>494</v>
      </c>
      <c r="F4" s="525"/>
      <c r="G4" s="525"/>
      <c r="H4" s="526"/>
      <c r="I4" s="527" t="s">
        <v>502</v>
      </c>
      <c r="J4" s="528"/>
      <c r="K4" s="528"/>
      <c r="L4" s="528"/>
      <c r="M4" s="528"/>
      <c r="N4" s="528"/>
      <c r="O4" s="52"/>
      <c r="P4" s="52"/>
      <c r="Q4" s="52"/>
      <c r="R4" s="52"/>
    </row>
    <row r="5" spans="1:18" x14ac:dyDescent="0.25">
      <c r="A5" s="529" t="s">
        <v>389</v>
      </c>
      <c r="B5" s="530"/>
      <c r="C5" s="530"/>
      <c r="D5" s="531"/>
      <c r="E5" s="535" t="s">
        <v>621</v>
      </c>
      <c r="F5" s="536"/>
      <c r="G5" s="536"/>
      <c r="H5" s="536"/>
      <c r="I5" s="537" t="s">
        <v>503</v>
      </c>
      <c r="J5" s="538"/>
      <c r="K5" s="538"/>
      <c r="L5" s="539"/>
      <c r="M5" s="539"/>
      <c r="N5" s="540"/>
      <c r="O5" s="52"/>
      <c r="P5" s="52"/>
      <c r="Q5" s="52"/>
      <c r="R5" s="52"/>
    </row>
    <row r="6" spans="1:18" x14ac:dyDescent="0.25">
      <c r="A6" s="532"/>
      <c r="B6" s="533"/>
      <c r="C6" s="533"/>
      <c r="D6" s="534"/>
      <c r="E6" s="536"/>
      <c r="F6" s="536"/>
      <c r="G6" s="536"/>
      <c r="H6" s="536"/>
      <c r="I6" s="541"/>
      <c r="J6" s="542"/>
      <c r="K6" s="542"/>
      <c r="L6" s="542"/>
      <c r="M6" s="542"/>
      <c r="N6" s="543"/>
      <c r="O6" s="52"/>
      <c r="P6" s="52"/>
      <c r="Q6" s="52"/>
      <c r="R6" s="52"/>
    </row>
    <row r="7" spans="1:18" x14ac:dyDescent="0.25">
      <c r="A7" s="557" t="s">
        <v>279</v>
      </c>
      <c r="B7" s="558"/>
      <c r="C7" s="558"/>
      <c r="D7" s="559"/>
      <c r="E7" s="563" t="s">
        <v>441</v>
      </c>
      <c r="F7" s="563"/>
      <c r="G7" s="563"/>
      <c r="H7" s="564"/>
      <c r="I7" s="567" t="s">
        <v>280</v>
      </c>
      <c r="J7" s="567"/>
      <c r="K7" s="567"/>
      <c r="L7" s="567"/>
      <c r="M7" s="567"/>
      <c r="N7" s="567"/>
      <c r="O7" s="52"/>
      <c r="P7" s="52"/>
      <c r="Q7" s="52"/>
      <c r="R7" s="52"/>
    </row>
    <row r="8" spans="1:18" x14ac:dyDescent="0.25">
      <c r="A8" s="560"/>
      <c r="B8" s="561"/>
      <c r="C8" s="561"/>
      <c r="D8" s="562"/>
      <c r="E8" s="565"/>
      <c r="F8" s="565"/>
      <c r="G8" s="565"/>
      <c r="H8" s="566"/>
      <c r="I8" s="568">
        <v>2026</v>
      </c>
      <c r="J8" s="569"/>
      <c r="K8" s="567">
        <v>2027</v>
      </c>
      <c r="L8" s="567"/>
      <c r="M8" s="567">
        <v>2028</v>
      </c>
      <c r="N8" s="567"/>
      <c r="O8" s="52"/>
      <c r="P8" s="52"/>
      <c r="Q8" s="52"/>
      <c r="R8" s="52"/>
    </row>
    <row r="9" spans="1:18" x14ac:dyDescent="0.25">
      <c r="A9" s="544" t="s">
        <v>281</v>
      </c>
      <c r="B9" s="545"/>
      <c r="C9" s="545"/>
      <c r="D9" s="546"/>
      <c r="E9" s="547" t="s">
        <v>622</v>
      </c>
      <c r="F9" s="547"/>
      <c r="G9" s="547"/>
      <c r="H9" s="548"/>
      <c r="I9" s="549" t="s">
        <v>338</v>
      </c>
      <c r="J9" s="550"/>
      <c r="K9" s="551"/>
      <c r="L9" s="551"/>
      <c r="M9" s="551"/>
      <c r="N9" s="551"/>
      <c r="O9" s="52"/>
      <c r="P9" s="52"/>
      <c r="Q9" s="52"/>
      <c r="R9" s="52"/>
    </row>
    <row r="10" spans="1:18" ht="66" customHeight="1" x14ac:dyDescent="0.25">
      <c r="A10" s="552" t="s">
        <v>283</v>
      </c>
      <c r="B10" s="553"/>
      <c r="C10" s="554" t="s">
        <v>623</v>
      </c>
      <c r="D10" s="555"/>
      <c r="E10" s="555"/>
      <c r="F10" s="555"/>
      <c r="G10" s="555"/>
      <c r="H10" s="555"/>
      <c r="I10" s="555"/>
      <c r="J10" s="555"/>
      <c r="K10" s="555"/>
      <c r="L10" s="555"/>
      <c r="M10" s="555"/>
      <c r="N10" s="556"/>
      <c r="O10" s="50"/>
      <c r="P10" s="50"/>
      <c r="Q10" s="50"/>
      <c r="R10" s="50"/>
    </row>
    <row r="11" spans="1:18" x14ac:dyDescent="0.25">
      <c r="A11" s="552"/>
      <c r="B11" s="553"/>
      <c r="C11" s="573"/>
      <c r="D11" s="574"/>
      <c r="E11" s="574"/>
      <c r="F11" s="574"/>
      <c r="G11" s="574"/>
      <c r="H11" s="574"/>
      <c r="I11" s="574"/>
      <c r="J11" s="574"/>
      <c r="K11" s="574"/>
      <c r="L11" s="574"/>
      <c r="M11" s="574"/>
      <c r="N11" s="575"/>
      <c r="O11" s="50"/>
      <c r="P11" s="50"/>
      <c r="Q11" s="50"/>
      <c r="R11" s="50"/>
    </row>
    <row r="12" spans="1:18" x14ac:dyDescent="0.25">
      <c r="A12" s="576" t="s">
        <v>284</v>
      </c>
      <c r="B12" s="577"/>
      <c r="C12" s="1001" t="s">
        <v>896</v>
      </c>
      <c r="D12" s="1083"/>
      <c r="E12" s="1083"/>
      <c r="F12" s="1083"/>
      <c r="G12" s="1083"/>
      <c r="H12" s="1083"/>
      <c r="I12" s="1083"/>
      <c r="J12" s="1083"/>
      <c r="K12" s="1083"/>
      <c r="L12" s="1083"/>
      <c r="M12" s="1083"/>
      <c r="N12" s="1084"/>
      <c r="O12" s="50"/>
      <c r="P12" s="50"/>
      <c r="Q12" s="50"/>
      <c r="R12" s="50"/>
    </row>
    <row r="13" spans="1:18" x14ac:dyDescent="0.25">
      <c r="A13" s="578"/>
      <c r="B13" s="579"/>
      <c r="C13" s="1085"/>
      <c r="D13" s="1086"/>
      <c r="E13" s="1086"/>
      <c r="F13" s="1086"/>
      <c r="G13" s="1086"/>
      <c r="H13" s="1086"/>
      <c r="I13" s="1086"/>
      <c r="J13" s="1086"/>
      <c r="K13" s="1086"/>
      <c r="L13" s="1086"/>
      <c r="M13" s="1086"/>
      <c r="N13" s="1087"/>
      <c r="O13" s="50"/>
      <c r="P13" s="50"/>
      <c r="Q13" s="50"/>
      <c r="R13" s="50"/>
    </row>
    <row r="14" spans="1:18" x14ac:dyDescent="0.25">
      <c r="A14" s="578"/>
      <c r="B14" s="579"/>
      <c r="C14" s="1085"/>
      <c r="D14" s="1086"/>
      <c r="E14" s="1086"/>
      <c r="F14" s="1086"/>
      <c r="G14" s="1086"/>
      <c r="H14" s="1086"/>
      <c r="I14" s="1086"/>
      <c r="J14" s="1086"/>
      <c r="K14" s="1086"/>
      <c r="L14" s="1086"/>
      <c r="M14" s="1086"/>
      <c r="N14" s="1087"/>
      <c r="O14" s="50"/>
      <c r="P14" s="50"/>
      <c r="Q14" s="50"/>
      <c r="R14" s="50"/>
    </row>
    <row r="15" spans="1:18" x14ac:dyDescent="0.25">
      <c r="A15" s="578"/>
      <c r="B15" s="579"/>
      <c r="C15" s="1085"/>
      <c r="D15" s="1086"/>
      <c r="E15" s="1086"/>
      <c r="F15" s="1086"/>
      <c r="G15" s="1086"/>
      <c r="H15" s="1086"/>
      <c r="I15" s="1086"/>
      <c r="J15" s="1086"/>
      <c r="K15" s="1086"/>
      <c r="L15" s="1086"/>
      <c r="M15" s="1086"/>
      <c r="N15" s="1087"/>
      <c r="O15" s="50"/>
      <c r="P15" s="50"/>
      <c r="Q15" s="50"/>
      <c r="R15" s="50"/>
    </row>
    <row r="16" spans="1:18" x14ac:dyDescent="0.25">
      <c r="A16" s="578"/>
      <c r="B16" s="579"/>
      <c r="C16" s="1085"/>
      <c r="D16" s="1086"/>
      <c r="E16" s="1086"/>
      <c r="F16" s="1086"/>
      <c r="G16" s="1086"/>
      <c r="H16" s="1086"/>
      <c r="I16" s="1086"/>
      <c r="J16" s="1086"/>
      <c r="K16" s="1086"/>
      <c r="L16" s="1086"/>
      <c r="M16" s="1086"/>
      <c r="N16" s="1087"/>
      <c r="O16" s="50"/>
      <c r="P16" s="50"/>
      <c r="Q16" s="50"/>
      <c r="R16" s="50"/>
    </row>
    <row r="17" spans="1:18" x14ac:dyDescent="0.25">
      <c r="A17" s="578"/>
      <c r="B17" s="579"/>
      <c r="C17" s="1085"/>
      <c r="D17" s="1086"/>
      <c r="E17" s="1086"/>
      <c r="F17" s="1086"/>
      <c r="G17" s="1086"/>
      <c r="H17" s="1086"/>
      <c r="I17" s="1086"/>
      <c r="J17" s="1086"/>
      <c r="K17" s="1086"/>
      <c r="L17" s="1086"/>
      <c r="M17" s="1086"/>
      <c r="N17" s="1087"/>
      <c r="O17" s="50"/>
      <c r="P17" s="50"/>
      <c r="Q17" s="50"/>
      <c r="R17" s="50"/>
    </row>
    <row r="18" spans="1:18" x14ac:dyDescent="0.25">
      <c r="A18" s="578"/>
      <c r="B18" s="579"/>
      <c r="C18" s="1085"/>
      <c r="D18" s="1086"/>
      <c r="E18" s="1086"/>
      <c r="F18" s="1086"/>
      <c r="G18" s="1086"/>
      <c r="H18" s="1086"/>
      <c r="I18" s="1086"/>
      <c r="J18" s="1086"/>
      <c r="K18" s="1086"/>
      <c r="L18" s="1086"/>
      <c r="M18" s="1086"/>
      <c r="N18" s="1087"/>
      <c r="O18" s="50"/>
      <c r="P18" s="50"/>
      <c r="Q18" s="50"/>
      <c r="R18" s="50"/>
    </row>
    <row r="19" spans="1:18" x14ac:dyDescent="0.25">
      <c r="A19" s="578"/>
      <c r="B19" s="579"/>
      <c r="C19" s="1085"/>
      <c r="D19" s="1086"/>
      <c r="E19" s="1086"/>
      <c r="F19" s="1086"/>
      <c r="G19" s="1086"/>
      <c r="H19" s="1086"/>
      <c r="I19" s="1086"/>
      <c r="J19" s="1086"/>
      <c r="K19" s="1086"/>
      <c r="L19" s="1086"/>
      <c r="M19" s="1086"/>
      <c r="N19" s="1087"/>
      <c r="O19" s="50"/>
      <c r="P19" s="50"/>
      <c r="Q19" s="50"/>
      <c r="R19" s="50"/>
    </row>
    <row r="20" spans="1:18" hidden="1" x14ac:dyDescent="0.25">
      <c r="A20" s="578"/>
      <c r="B20" s="579"/>
      <c r="C20" s="1085"/>
      <c r="D20" s="1086"/>
      <c r="E20" s="1086"/>
      <c r="F20" s="1086"/>
      <c r="G20" s="1086"/>
      <c r="H20" s="1086"/>
      <c r="I20" s="1086"/>
      <c r="J20" s="1086"/>
      <c r="K20" s="1086"/>
      <c r="L20" s="1086"/>
      <c r="M20" s="1086"/>
      <c r="N20" s="1087"/>
      <c r="O20" s="50"/>
      <c r="P20" s="50"/>
      <c r="Q20" s="50"/>
      <c r="R20" s="50"/>
    </row>
    <row r="21" spans="1:18" hidden="1" x14ac:dyDescent="0.25">
      <c r="A21" s="578"/>
      <c r="B21" s="579"/>
      <c r="C21" s="1085"/>
      <c r="D21" s="1086"/>
      <c r="E21" s="1086"/>
      <c r="F21" s="1086"/>
      <c r="G21" s="1086"/>
      <c r="H21" s="1086"/>
      <c r="I21" s="1086"/>
      <c r="J21" s="1086"/>
      <c r="K21" s="1086"/>
      <c r="L21" s="1086"/>
      <c r="M21" s="1086"/>
      <c r="N21" s="1087"/>
      <c r="O21" s="50"/>
      <c r="P21" s="50"/>
      <c r="Q21" s="50"/>
      <c r="R21" s="50"/>
    </row>
    <row r="22" spans="1:18" hidden="1" x14ac:dyDescent="0.25">
      <c r="A22" s="578"/>
      <c r="B22" s="579"/>
      <c r="C22" s="1085"/>
      <c r="D22" s="1086"/>
      <c r="E22" s="1086"/>
      <c r="F22" s="1086"/>
      <c r="G22" s="1086"/>
      <c r="H22" s="1086"/>
      <c r="I22" s="1086"/>
      <c r="J22" s="1086"/>
      <c r="K22" s="1086"/>
      <c r="L22" s="1086"/>
      <c r="M22" s="1086"/>
      <c r="N22" s="1087"/>
      <c r="O22" s="50"/>
      <c r="P22" s="50"/>
      <c r="Q22" s="50"/>
      <c r="R22" s="50"/>
    </row>
    <row r="23" spans="1:18" hidden="1" x14ac:dyDescent="0.25">
      <c r="A23" s="578"/>
      <c r="B23" s="579"/>
      <c r="C23" s="1085"/>
      <c r="D23" s="1086"/>
      <c r="E23" s="1086"/>
      <c r="F23" s="1086"/>
      <c r="G23" s="1086"/>
      <c r="H23" s="1086"/>
      <c r="I23" s="1086"/>
      <c r="J23" s="1086"/>
      <c r="K23" s="1086"/>
      <c r="L23" s="1086"/>
      <c r="M23" s="1086"/>
      <c r="N23" s="1087"/>
      <c r="O23" s="50"/>
      <c r="P23" s="50"/>
      <c r="Q23" s="50"/>
      <c r="R23" s="50"/>
    </row>
    <row r="24" spans="1:18" hidden="1" x14ac:dyDescent="0.25">
      <c r="A24" s="580"/>
      <c r="B24" s="581"/>
      <c r="C24" s="1088"/>
      <c r="D24" s="1089"/>
      <c r="E24" s="1089"/>
      <c r="F24" s="1089"/>
      <c r="G24" s="1089"/>
      <c r="H24" s="1089"/>
      <c r="I24" s="1089"/>
      <c r="J24" s="1089"/>
      <c r="K24" s="1089"/>
      <c r="L24" s="1089"/>
      <c r="M24" s="1089"/>
      <c r="N24" s="1090"/>
      <c r="O24" s="50"/>
      <c r="P24" s="50"/>
      <c r="Q24" s="50"/>
      <c r="R24" s="50"/>
    </row>
    <row r="25" spans="1:18" x14ac:dyDescent="0.25">
      <c r="A25" s="591" t="s">
        <v>0</v>
      </c>
      <c r="B25" s="592"/>
      <c r="C25" s="592"/>
      <c r="D25" s="592"/>
      <c r="E25" s="592"/>
      <c r="F25" s="592"/>
      <c r="G25" s="592"/>
      <c r="H25" s="592"/>
      <c r="I25" s="592"/>
      <c r="J25" s="592"/>
      <c r="K25" s="592"/>
      <c r="L25" s="592"/>
      <c r="M25" s="592"/>
      <c r="N25" s="593"/>
      <c r="O25" s="50"/>
      <c r="P25" s="50"/>
      <c r="Q25" s="50"/>
      <c r="R25" s="267"/>
    </row>
    <row r="26" spans="1:18" ht="15.75" customHeight="1" x14ac:dyDescent="0.25">
      <c r="A26" s="54">
        <v>1</v>
      </c>
      <c r="B26" s="570" t="s">
        <v>624</v>
      </c>
      <c r="C26" s="571"/>
      <c r="D26" s="571"/>
      <c r="E26" s="571"/>
      <c r="F26" s="571"/>
      <c r="G26" s="572"/>
      <c r="H26" s="54">
        <v>6</v>
      </c>
      <c r="I26" s="570"/>
      <c r="J26" s="571"/>
      <c r="K26" s="571"/>
      <c r="L26" s="571"/>
      <c r="M26" s="571"/>
      <c r="N26" s="572"/>
      <c r="O26" s="50"/>
      <c r="P26" s="50"/>
      <c r="Q26" s="50"/>
      <c r="R26" s="267"/>
    </row>
    <row r="27" spans="1:18" x14ac:dyDescent="0.25">
      <c r="A27" s="54">
        <v>2</v>
      </c>
      <c r="B27" s="570" t="s">
        <v>625</v>
      </c>
      <c r="C27" s="571"/>
      <c r="D27" s="571"/>
      <c r="E27" s="571"/>
      <c r="F27" s="571"/>
      <c r="G27" s="572"/>
      <c r="H27" s="54">
        <v>7</v>
      </c>
      <c r="I27" s="570"/>
      <c r="J27" s="571"/>
      <c r="K27" s="571"/>
      <c r="L27" s="571"/>
      <c r="M27" s="571"/>
      <c r="N27" s="572"/>
      <c r="O27" s="50"/>
      <c r="P27" s="50"/>
      <c r="Q27" s="50"/>
      <c r="R27" s="267"/>
    </row>
    <row r="28" spans="1:18" x14ac:dyDescent="0.25">
      <c r="A28" s="54">
        <v>3</v>
      </c>
      <c r="B28" s="570" t="s">
        <v>547</v>
      </c>
      <c r="C28" s="571"/>
      <c r="D28" s="571"/>
      <c r="E28" s="571"/>
      <c r="F28" s="571"/>
      <c r="G28" s="572"/>
      <c r="H28" s="54">
        <v>8</v>
      </c>
      <c r="I28" s="570"/>
      <c r="J28" s="571"/>
      <c r="K28" s="571"/>
      <c r="L28" s="571"/>
      <c r="M28" s="571"/>
      <c r="N28" s="572"/>
      <c r="O28" s="50"/>
      <c r="P28" s="50"/>
      <c r="Q28" s="50"/>
      <c r="R28" s="267"/>
    </row>
    <row r="29" spans="1:18" ht="15" customHeight="1" x14ac:dyDescent="0.25">
      <c r="A29" s="54">
        <v>4</v>
      </c>
      <c r="B29" s="570"/>
      <c r="C29" s="571"/>
      <c r="D29" s="571"/>
      <c r="E29" s="571"/>
      <c r="F29" s="571"/>
      <c r="G29" s="572"/>
      <c r="H29" s="54">
        <v>9</v>
      </c>
      <c r="I29" s="570"/>
      <c r="J29" s="571"/>
      <c r="K29" s="571"/>
      <c r="L29" s="571"/>
      <c r="M29" s="571"/>
      <c r="N29" s="572"/>
      <c r="O29" s="50"/>
      <c r="P29" s="50"/>
      <c r="Q29" s="50"/>
      <c r="R29" s="50"/>
    </row>
    <row r="30" spans="1:18" ht="15" customHeight="1" x14ac:dyDescent="0.25">
      <c r="A30" s="54">
        <v>5</v>
      </c>
      <c r="B30" s="570"/>
      <c r="C30" s="571"/>
      <c r="D30" s="571"/>
      <c r="E30" s="571"/>
      <c r="F30" s="571"/>
      <c r="G30" s="572"/>
      <c r="H30" s="54">
        <v>10</v>
      </c>
      <c r="I30" s="599"/>
      <c r="J30" s="599"/>
      <c r="K30" s="599"/>
      <c r="L30" s="599"/>
      <c r="M30" s="599"/>
      <c r="N30" s="599"/>
      <c r="O30" s="50"/>
      <c r="P30" s="50"/>
      <c r="Q30" s="50"/>
      <c r="R30" s="50"/>
    </row>
    <row r="31" spans="1:18" x14ac:dyDescent="0.25">
      <c r="A31" s="600" t="s">
        <v>286</v>
      </c>
      <c r="B31" s="601"/>
      <c r="C31" s="601"/>
      <c r="D31" s="601"/>
      <c r="E31" s="601"/>
      <c r="F31" s="601"/>
      <c r="G31" s="601"/>
      <c r="H31" s="601"/>
      <c r="I31" s="601"/>
      <c r="J31" s="601"/>
      <c r="K31" s="601"/>
      <c r="L31" s="601"/>
      <c r="M31" s="601"/>
      <c r="N31" s="602"/>
      <c r="O31" s="55"/>
      <c r="P31" s="55"/>
      <c r="Q31" s="55"/>
      <c r="R31" s="56"/>
    </row>
    <row r="32" spans="1:18" x14ac:dyDescent="0.25">
      <c r="A32" s="603" t="s">
        <v>287</v>
      </c>
      <c r="B32" s="604"/>
      <c r="C32" s="604"/>
      <c r="D32" s="604"/>
      <c r="E32" s="604"/>
      <c r="F32" s="604"/>
      <c r="G32" s="604"/>
      <c r="H32" s="605"/>
      <c r="I32" s="591" t="s">
        <v>909</v>
      </c>
      <c r="J32" s="593"/>
      <c r="K32" s="606" t="s">
        <v>910</v>
      </c>
      <c r="L32" s="606"/>
      <c r="M32" s="594" t="s">
        <v>288</v>
      </c>
      <c r="N32" s="594"/>
      <c r="O32" s="594">
        <v>2027</v>
      </c>
      <c r="P32" s="594"/>
      <c r="Q32" s="594">
        <v>2028</v>
      </c>
      <c r="R32" s="594"/>
    </row>
    <row r="33" spans="1:18" x14ac:dyDescent="0.25">
      <c r="A33" s="595" t="s">
        <v>629</v>
      </c>
      <c r="B33" s="596"/>
      <c r="C33" s="596"/>
      <c r="D33" s="596"/>
      <c r="E33" s="596"/>
      <c r="F33" s="596"/>
      <c r="G33" s="596"/>
      <c r="H33" s="597"/>
      <c r="I33" s="598">
        <v>20</v>
      </c>
      <c r="J33" s="598"/>
      <c r="K33" s="598"/>
      <c r="L33" s="598"/>
      <c r="M33" s="598"/>
      <c r="N33" s="598"/>
      <c r="O33" s="598"/>
      <c r="P33" s="598"/>
      <c r="Q33" s="598"/>
      <c r="R33" s="598"/>
    </row>
    <row r="34" spans="1:18" x14ac:dyDescent="0.25">
      <c r="A34" s="595"/>
      <c r="B34" s="596"/>
      <c r="C34" s="596"/>
      <c r="D34" s="596"/>
      <c r="E34" s="596"/>
      <c r="F34" s="596"/>
      <c r="G34" s="596"/>
      <c r="H34" s="597"/>
      <c r="I34" s="1016"/>
      <c r="J34" s="1017"/>
      <c r="K34" s="1016"/>
      <c r="L34" s="1017"/>
      <c r="M34" s="1016"/>
      <c r="N34" s="1017"/>
      <c r="O34" s="1016"/>
      <c r="P34" s="1017"/>
      <c r="Q34" s="1016"/>
      <c r="R34" s="1017"/>
    </row>
    <row r="35" spans="1:18" ht="15" customHeight="1" x14ac:dyDescent="0.25">
      <c r="A35" s="603" t="s">
        <v>289</v>
      </c>
      <c r="B35" s="604"/>
      <c r="C35" s="604"/>
      <c r="D35" s="604"/>
      <c r="E35" s="604"/>
      <c r="F35" s="604"/>
      <c r="G35" s="604"/>
      <c r="H35" s="605"/>
      <c r="I35" s="591" t="s">
        <v>909</v>
      </c>
      <c r="J35" s="593"/>
      <c r="K35" s="606" t="s">
        <v>910</v>
      </c>
      <c r="L35" s="606"/>
      <c r="M35" s="594" t="s">
        <v>288</v>
      </c>
      <c r="N35" s="594"/>
      <c r="O35" s="594">
        <v>2027</v>
      </c>
      <c r="P35" s="594"/>
      <c r="Q35" s="594">
        <v>2028</v>
      </c>
      <c r="R35" s="594"/>
    </row>
    <row r="36" spans="1:18" x14ac:dyDescent="0.25">
      <c r="A36" s="595"/>
      <c r="B36" s="596"/>
      <c r="C36" s="596"/>
      <c r="D36" s="596"/>
      <c r="E36" s="596"/>
      <c r="F36" s="596"/>
      <c r="G36" s="596"/>
      <c r="H36" s="597"/>
      <c r="I36" s="607"/>
      <c r="J36" s="598"/>
      <c r="K36" s="607"/>
      <c r="L36" s="598"/>
      <c r="M36" s="598"/>
      <c r="N36" s="598"/>
      <c r="O36" s="607"/>
      <c r="P36" s="598"/>
      <c r="Q36" s="607"/>
      <c r="R36" s="598"/>
    </row>
    <row r="37" spans="1:18" x14ac:dyDescent="0.25">
      <c r="A37" s="595"/>
      <c r="B37" s="596"/>
      <c r="C37" s="596"/>
      <c r="D37" s="596"/>
      <c r="E37" s="596"/>
      <c r="F37" s="596"/>
      <c r="G37" s="596"/>
      <c r="H37" s="597"/>
      <c r="I37" s="1255"/>
      <c r="J37" s="1256"/>
      <c r="K37" s="1255"/>
      <c r="L37" s="1256"/>
      <c r="M37" s="1016"/>
      <c r="N37" s="1017"/>
      <c r="O37" s="1255"/>
      <c r="P37" s="1256"/>
      <c r="Q37" s="1255"/>
      <c r="R37" s="1256"/>
    </row>
    <row r="38" spans="1:18" s="595" customFormat="1" ht="15" customHeight="1" x14ac:dyDescent="0.25">
      <c r="A38" s="1253"/>
      <c r="B38" s="1254"/>
      <c r="C38" s="1254"/>
      <c r="D38" s="1254"/>
      <c r="E38" s="1254"/>
      <c r="F38" s="1254"/>
      <c r="G38" s="1254"/>
      <c r="H38" s="1254"/>
      <c r="I38" s="1254"/>
      <c r="J38" s="1254"/>
      <c r="K38" s="1254"/>
      <c r="L38" s="1254"/>
      <c r="M38" s="1254"/>
      <c r="N38" s="1254"/>
      <c r="O38" s="1254"/>
      <c r="P38" s="1254"/>
      <c r="Q38" s="1254"/>
      <c r="R38" s="1254"/>
    </row>
    <row r="39" spans="1:18" ht="15" customHeight="1" x14ac:dyDescent="0.25">
      <c r="A39" s="603" t="s">
        <v>290</v>
      </c>
      <c r="B39" s="604"/>
      <c r="C39" s="604"/>
      <c r="D39" s="604"/>
      <c r="E39" s="604"/>
      <c r="F39" s="604"/>
      <c r="G39" s="604"/>
      <c r="H39" s="605"/>
      <c r="I39" s="591" t="s">
        <v>909</v>
      </c>
      <c r="J39" s="593"/>
      <c r="K39" s="606" t="s">
        <v>910</v>
      </c>
      <c r="L39" s="606"/>
      <c r="M39" s="594" t="s">
        <v>288</v>
      </c>
      <c r="N39" s="594"/>
      <c r="O39" s="594">
        <v>2027</v>
      </c>
      <c r="P39" s="594"/>
      <c r="Q39" s="594">
        <v>2028</v>
      </c>
      <c r="R39" s="594"/>
    </row>
    <row r="40" spans="1:18" x14ac:dyDescent="0.25">
      <c r="A40" s="595"/>
      <c r="B40" s="596"/>
      <c r="C40" s="596"/>
      <c r="D40" s="596"/>
      <c r="E40" s="596"/>
      <c r="F40" s="596"/>
      <c r="G40" s="596"/>
      <c r="H40" s="597"/>
      <c r="I40" s="608"/>
      <c r="J40" s="608"/>
      <c r="K40" s="598"/>
      <c r="L40" s="598"/>
      <c r="M40" s="598"/>
      <c r="N40" s="598"/>
      <c r="O40" s="608"/>
      <c r="P40" s="608"/>
      <c r="Q40" s="608"/>
      <c r="R40" s="608"/>
    </row>
    <row r="41" spans="1:18" ht="15" customHeight="1" x14ac:dyDescent="0.25">
      <c r="A41" s="603" t="s">
        <v>291</v>
      </c>
      <c r="B41" s="604"/>
      <c r="C41" s="604"/>
      <c r="D41" s="604"/>
      <c r="E41" s="604"/>
      <c r="F41" s="604"/>
      <c r="G41" s="604"/>
      <c r="H41" s="605"/>
      <c r="I41" s="591" t="s">
        <v>909</v>
      </c>
      <c r="J41" s="593"/>
      <c r="K41" s="606" t="s">
        <v>910</v>
      </c>
      <c r="L41" s="606"/>
      <c r="M41" s="594" t="s">
        <v>288</v>
      </c>
      <c r="N41" s="594"/>
      <c r="O41" s="594">
        <v>2027</v>
      </c>
      <c r="P41" s="594"/>
      <c r="Q41" s="594">
        <v>2028</v>
      </c>
      <c r="R41" s="594"/>
    </row>
    <row r="42" spans="1:18" x14ac:dyDescent="0.25">
      <c r="A42" s="609"/>
      <c r="B42" s="610"/>
      <c r="C42" s="610"/>
      <c r="D42" s="610"/>
      <c r="E42" s="610"/>
      <c r="F42" s="610"/>
      <c r="G42" s="610"/>
      <c r="H42" s="611"/>
      <c r="I42" s="598"/>
      <c r="J42" s="598"/>
      <c r="K42" s="598"/>
      <c r="L42" s="598"/>
      <c r="M42" s="598"/>
      <c r="N42" s="598"/>
      <c r="O42" s="598"/>
      <c r="P42" s="598"/>
      <c r="Q42" s="598"/>
      <c r="R42" s="598"/>
    </row>
    <row r="43" spans="1:18" x14ac:dyDescent="0.25">
      <c r="A43" s="50"/>
      <c r="B43" s="50"/>
      <c r="C43" s="50"/>
      <c r="D43" s="50"/>
      <c r="E43" s="50"/>
      <c r="F43" s="50"/>
      <c r="G43" s="50"/>
      <c r="H43" s="50"/>
      <c r="I43" s="50"/>
      <c r="J43" s="50"/>
      <c r="K43" s="50"/>
      <c r="L43" s="50"/>
      <c r="M43" s="50"/>
      <c r="N43" s="50"/>
      <c r="O43" s="50"/>
      <c r="P43" s="50"/>
      <c r="Q43" s="50"/>
      <c r="R43" s="50"/>
    </row>
    <row r="44" spans="1:18" x14ac:dyDescent="0.25">
      <c r="A44" s="600" t="s">
        <v>292</v>
      </c>
      <c r="B44" s="601"/>
      <c r="C44" s="601"/>
      <c r="D44" s="601"/>
      <c r="E44" s="601"/>
      <c r="F44" s="601"/>
      <c r="G44" s="601"/>
      <c r="H44" s="601"/>
      <c r="I44" s="601"/>
      <c r="J44" s="601"/>
      <c r="K44" s="601"/>
      <c r="L44" s="601"/>
      <c r="M44" s="601"/>
      <c r="N44" s="602"/>
      <c r="O44" s="50"/>
      <c r="P44" s="50"/>
      <c r="Q44" s="50"/>
      <c r="R44" s="50"/>
    </row>
    <row r="45" spans="1:18" ht="42.75" x14ac:dyDescent="0.25">
      <c r="A45" s="594" t="s">
        <v>293</v>
      </c>
      <c r="B45" s="594"/>
      <c r="C45" s="57" t="s">
        <v>294</v>
      </c>
      <c r="D45" s="57" t="s">
        <v>295</v>
      </c>
      <c r="E45" s="57" t="s">
        <v>296</v>
      </c>
      <c r="F45" s="57" t="s">
        <v>297</v>
      </c>
      <c r="G45" s="57" t="s">
        <v>298</v>
      </c>
      <c r="H45" s="57" t="s">
        <v>299</v>
      </c>
      <c r="I45" s="57" t="s">
        <v>300</v>
      </c>
      <c r="J45" s="57" t="s">
        <v>301</v>
      </c>
      <c r="K45" s="57" t="s">
        <v>302</v>
      </c>
      <c r="L45" s="57" t="s">
        <v>303</v>
      </c>
      <c r="M45" s="57" t="s">
        <v>304</v>
      </c>
      <c r="N45" s="57" t="s">
        <v>305</v>
      </c>
      <c r="O45" s="50"/>
      <c r="P45" s="50"/>
      <c r="Q45" s="50"/>
      <c r="R45" s="50"/>
    </row>
    <row r="46" spans="1:18" x14ac:dyDescent="0.25">
      <c r="A46" s="612">
        <f>IF(A26&gt;0,A26,"")</f>
        <v>1</v>
      </c>
      <c r="B46" s="613"/>
      <c r="C46" s="254"/>
      <c r="D46" s="254"/>
      <c r="E46" s="254"/>
      <c r="F46" s="254"/>
      <c r="G46" s="254"/>
      <c r="H46" s="254"/>
      <c r="I46" s="254"/>
      <c r="J46" s="254"/>
      <c r="K46" s="254"/>
      <c r="L46" s="254"/>
      <c r="M46" s="254"/>
      <c r="N46" s="254"/>
      <c r="O46" s="50"/>
      <c r="P46" s="50"/>
      <c r="Q46" s="50"/>
      <c r="R46" s="50"/>
    </row>
    <row r="47" spans="1:18" x14ac:dyDescent="0.25">
      <c r="A47" s="1036">
        <v>2</v>
      </c>
      <c r="B47" s="1037"/>
      <c r="C47" s="254"/>
      <c r="D47" s="254"/>
      <c r="E47" s="254"/>
      <c r="F47" s="254"/>
      <c r="G47" s="254"/>
      <c r="H47" s="254"/>
      <c r="I47" s="254"/>
      <c r="J47" s="254"/>
      <c r="K47" s="254"/>
      <c r="L47" s="254"/>
      <c r="M47" s="254"/>
      <c r="N47" s="254"/>
      <c r="O47" s="50"/>
      <c r="P47" s="50"/>
      <c r="Q47" s="50"/>
      <c r="R47" s="50"/>
    </row>
    <row r="48" spans="1:18" x14ac:dyDescent="0.25">
      <c r="A48" s="1036">
        <v>3</v>
      </c>
      <c r="B48" s="1037"/>
      <c r="C48" s="254"/>
      <c r="D48" s="254"/>
      <c r="E48" s="254"/>
      <c r="F48" s="254"/>
      <c r="G48" s="254"/>
      <c r="H48" s="254"/>
      <c r="I48" s="254"/>
      <c r="J48" s="254"/>
      <c r="K48" s="254"/>
      <c r="L48" s="254"/>
      <c r="M48" s="254"/>
      <c r="N48" s="254"/>
      <c r="O48" s="50"/>
      <c r="P48" s="50"/>
      <c r="Q48" s="50"/>
      <c r="R48" s="50"/>
    </row>
    <row r="49" spans="1:18" x14ac:dyDescent="0.25">
      <c r="A49" s="612"/>
      <c r="B49" s="613"/>
      <c r="C49" s="58"/>
      <c r="D49" s="58"/>
      <c r="E49" s="58"/>
      <c r="F49" s="58"/>
      <c r="G49" s="58"/>
      <c r="H49" s="58"/>
      <c r="I49" s="58"/>
      <c r="J49" s="58"/>
      <c r="K49" s="58"/>
      <c r="L49" s="58"/>
      <c r="M49" s="58"/>
      <c r="N49" s="58"/>
      <c r="O49" s="50"/>
      <c r="P49" s="50"/>
      <c r="Q49" s="50"/>
      <c r="R49" s="50"/>
    </row>
    <row r="50" spans="1:18" x14ac:dyDescent="0.25">
      <c r="A50" s="1036"/>
      <c r="B50" s="1037"/>
      <c r="C50" s="58"/>
      <c r="D50" s="58"/>
      <c r="E50" s="58"/>
      <c r="F50" s="58"/>
      <c r="G50" s="58"/>
      <c r="H50" s="58"/>
      <c r="I50" s="58"/>
      <c r="J50" s="58"/>
      <c r="K50" s="58"/>
      <c r="L50" s="58"/>
      <c r="M50" s="58"/>
      <c r="N50" s="58"/>
      <c r="O50" s="50"/>
      <c r="P50" s="50"/>
      <c r="Q50" s="50"/>
      <c r="R50" s="50"/>
    </row>
    <row r="51" spans="1:18" x14ac:dyDescent="0.25">
      <c r="A51" s="1036"/>
      <c r="B51" s="1037"/>
      <c r="C51" s="58"/>
      <c r="D51" s="58"/>
      <c r="E51" s="58"/>
      <c r="F51" s="58"/>
      <c r="G51" s="58"/>
      <c r="H51" s="58"/>
      <c r="I51" s="58"/>
      <c r="J51" s="58"/>
      <c r="K51" s="58"/>
      <c r="L51" s="58"/>
      <c r="M51" s="58"/>
      <c r="N51" s="58"/>
      <c r="O51" s="50"/>
      <c r="P51" s="50"/>
      <c r="Q51" s="50"/>
      <c r="R51" s="50"/>
    </row>
    <row r="52" spans="1:18" x14ac:dyDescent="0.25">
      <c r="A52" s="612"/>
      <c r="B52" s="613"/>
      <c r="C52" s="58"/>
      <c r="D52" s="125"/>
      <c r="E52" s="58"/>
      <c r="F52" s="58"/>
      <c r="G52" s="58"/>
      <c r="H52" s="58"/>
      <c r="I52" s="58"/>
      <c r="J52" s="58"/>
      <c r="K52" s="58"/>
      <c r="L52" s="58"/>
      <c r="M52" s="58"/>
      <c r="N52" s="58"/>
      <c r="O52" s="50"/>
      <c r="P52" s="50"/>
      <c r="Q52" s="50"/>
      <c r="R52" s="50"/>
    </row>
    <row r="53" spans="1:18" hidden="1" x14ac:dyDescent="0.25">
      <c r="A53" s="612">
        <v>7</v>
      </c>
      <c r="B53" s="613"/>
      <c r="C53" s="58"/>
      <c r="D53" s="58"/>
      <c r="E53" s="58"/>
      <c r="F53" s="58"/>
      <c r="G53" s="58"/>
      <c r="H53" s="58"/>
      <c r="I53" s="58"/>
      <c r="J53" s="58"/>
      <c r="K53" s="58"/>
      <c r="L53" s="58"/>
      <c r="M53" s="58"/>
      <c r="N53" s="58"/>
      <c r="O53" s="50"/>
      <c r="P53" s="50"/>
      <c r="Q53" s="50"/>
      <c r="R53" s="50"/>
    </row>
    <row r="54" spans="1:18" ht="15.75" hidden="1" thickBot="1" x14ac:dyDescent="0.3">
      <c r="A54" s="614"/>
      <c r="B54" s="615"/>
      <c r="C54" s="59"/>
      <c r="D54" s="59"/>
      <c r="E54" s="59"/>
      <c r="F54" s="59"/>
      <c r="G54" s="59"/>
      <c r="H54" s="59"/>
      <c r="I54" s="59"/>
      <c r="J54" s="59"/>
      <c r="K54" s="59"/>
      <c r="L54" s="59"/>
      <c r="M54" s="59"/>
      <c r="N54" s="59"/>
      <c r="O54" s="50"/>
      <c r="P54" s="50"/>
      <c r="Q54" s="50"/>
      <c r="R54" s="50"/>
    </row>
    <row r="55" spans="1:18" hidden="1" x14ac:dyDescent="0.25">
      <c r="A55" s="612">
        <v>8</v>
      </c>
      <c r="B55" s="613"/>
      <c r="C55" s="58"/>
      <c r="D55" s="58"/>
      <c r="E55" s="58"/>
      <c r="F55" s="58"/>
      <c r="G55" s="58"/>
      <c r="H55" s="58"/>
      <c r="I55" s="58"/>
      <c r="J55" s="58"/>
      <c r="K55" s="58"/>
      <c r="L55" s="58"/>
      <c r="M55" s="58"/>
      <c r="N55" s="60"/>
      <c r="O55" s="61"/>
      <c r="P55" s="50"/>
      <c r="Q55" s="50"/>
      <c r="R55" s="50"/>
    </row>
    <row r="56" spans="1:18" ht="15.75" hidden="1" thickBot="1" x14ac:dyDescent="0.3">
      <c r="A56" s="614"/>
      <c r="B56" s="615"/>
      <c r="C56" s="59"/>
      <c r="D56" s="59"/>
      <c r="E56" s="59"/>
      <c r="F56" s="59"/>
      <c r="G56" s="59"/>
      <c r="H56" s="59"/>
      <c r="I56" s="59"/>
      <c r="J56" s="59"/>
      <c r="K56" s="59"/>
      <c r="L56" s="59"/>
      <c r="M56" s="59"/>
      <c r="N56" s="59"/>
      <c r="O56" s="50"/>
      <c r="P56" s="50"/>
      <c r="Q56" s="50"/>
      <c r="R56" s="50"/>
    </row>
    <row r="57" spans="1:18" hidden="1" x14ac:dyDescent="0.25">
      <c r="A57" s="612">
        <v>9</v>
      </c>
      <c r="B57" s="613"/>
      <c r="C57" s="58"/>
      <c r="D57" s="58"/>
      <c r="E57" s="58"/>
      <c r="F57" s="58"/>
      <c r="G57" s="58"/>
      <c r="H57" s="58"/>
      <c r="I57" s="58"/>
      <c r="J57" s="58"/>
      <c r="K57" s="58"/>
      <c r="L57" s="58"/>
      <c r="M57" s="58"/>
      <c r="N57" s="58"/>
      <c r="O57" s="50"/>
      <c r="P57" s="50"/>
      <c r="Q57" s="50"/>
      <c r="R57" s="50"/>
    </row>
    <row r="58" spans="1:18" ht="15.75" hidden="1" thickBot="1" x14ac:dyDescent="0.3">
      <c r="A58" s="614"/>
      <c r="B58" s="615"/>
      <c r="C58" s="59"/>
      <c r="D58" s="59"/>
      <c r="E58" s="59"/>
      <c r="F58" s="59"/>
      <c r="G58" s="59"/>
      <c r="H58" s="59"/>
      <c r="I58" s="59"/>
      <c r="J58" s="59"/>
      <c r="K58" s="59"/>
      <c r="L58" s="59"/>
      <c r="M58" s="59"/>
      <c r="N58" s="59"/>
      <c r="O58" s="50"/>
      <c r="P58" s="50"/>
      <c r="Q58" s="50"/>
      <c r="R58" s="50"/>
    </row>
    <row r="59" spans="1:18" hidden="1" x14ac:dyDescent="0.25">
      <c r="A59" s="612">
        <v>10</v>
      </c>
      <c r="B59" s="613"/>
      <c r="C59" s="58"/>
      <c r="D59" s="58"/>
      <c r="E59" s="58"/>
      <c r="F59" s="58"/>
      <c r="G59" s="58"/>
      <c r="H59" s="58"/>
      <c r="I59" s="58"/>
      <c r="J59" s="58"/>
      <c r="K59" s="58"/>
      <c r="L59" s="58"/>
      <c r="M59" s="58"/>
      <c r="N59" s="58"/>
      <c r="O59" s="50"/>
      <c r="P59" s="50"/>
      <c r="Q59" s="50"/>
      <c r="R59" s="50"/>
    </row>
    <row r="60" spans="1:18" ht="15.75" hidden="1" thickBot="1" x14ac:dyDescent="0.3">
      <c r="A60" s="614"/>
      <c r="B60" s="615"/>
      <c r="C60" s="59"/>
      <c r="D60" s="59"/>
      <c r="E60" s="59"/>
      <c r="F60" s="59"/>
      <c r="G60" s="59"/>
      <c r="H60" s="59"/>
      <c r="I60" s="59"/>
      <c r="J60" s="59"/>
      <c r="K60" s="59"/>
      <c r="L60" s="59"/>
      <c r="M60" s="59"/>
      <c r="N60" s="59"/>
      <c r="O60" s="50"/>
      <c r="P60" s="50"/>
      <c r="Q60" s="50"/>
      <c r="R60" s="50"/>
    </row>
    <row r="61" spans="1:18" x14ac:dyDescent="0.25">
      <c r="A61" s="262"/>
      <c r="B61" s="262"/>
      <c r="C61" s="262"/>
      <c r="D61" s="262"/>
      <c r="E61" s="262"/>
      <c r="F61" s="262"/>
      <c r="G61" s="262"/>
      <c r="H61" s="262"/>
      <c r="I61" s="262"/>
      <c r="J61" s="262"/>
      <c r="K61" s="262"/>
      <c r="L61" s="262"/>
      <c r="M61" s="262"/>
      <c r="N61" s="262"/>
      <c r="O61" s="50"/>
      <c r="P61" s="50"/>
      <c r="Q61" s="50"/>
      <c r="R61" s="50"/>
    </row>
    <row r="62" spans="1:18" x14ac:dyDescent="0.25">
      <c r="A62" s="623" t="s">
        <v>306</v>
      </c>
      <c r="B62" s="624"/>
      <c r="C62" s="624"/>
      <c r="D62" s="624"/>
      <c r="E62" s="624"/>
      <c r="F62" s="624"/>
      <c r="G62" s="624"/>
      <c r="H62" s="624"/>
      <c r="I62" s="624"/>
      <c r="J62" s="624"/>
      <c r="K62" s="624"/>
      <c r="L62" s="624"/>
      <c r="M62" s="624"/>
      <c r="N62" s="625"/>
      <c r="O62" s="50"/>
      <c r="P62" s="50"/>
      <c r="Q62" s="50"/>
      <c r="R62" s="50"/>
    </row>
    <row r="63" spans="1:18" x14ac:dyDescent="0.25">
      <c r="A63" s="255" t="s">
        <v>307</v>
      </c>
      <c r="B63" s="626" t="s">
        <v>308</v>
      </c>
      <c r="C63" s="627"/>
      <c r="D63" s="627"/>
      <c r="E63" s="627"/>
      <c r="F63" s="628"/>
      <c r="G63" s="629" t="s">
        <v>309</v>
      </c>
      <c r="H63" s="629"/>
      <c r="I63" s="629" t="s">
        <v>310</v>
      </c>
      <c r="J63" s="629"/>
      <c r="K63" s="629" t="s">
        <v>311</v>
      </c>
      <c r="L63" s="629"/>
      <c r="M63" s="567" t="s">
        <v>312</v>
      </c>
      <c r="N63" s="567"/>
      <c r="O63" s="50"/>
      <c r="P63" s="50"/>
      <c r="Q63" s="50"/>
      <c r="R63" s="50"/>
    </row>
    <row r="64" spans="1:18" x14ac:dyDescent="0.25">
      <c r="A64" s="256" t="s">
        <v>459</v>
      </c>
      <c r="B64" s="616" t="s">
        <v>446</v>
      </c>
      <c r="C64" s="617"/>
      <c r="D64" s="617"/>
      <c r="E64" s="617"/>
      <c r="F64" s="618"/>
      <c r="G64" s="619">
        <v>18.809999999999999</v>
      </c>
      <c r="H64" s="620"/>
      <c r="I64" s="621">
        <v>8</v>
      </c>
      <c r="J64" s="621"/>
      <c r="K64" s="1078">
        <f>I64*100/$P$71</f>
        <v>9.5238095238095237</v>
      </c>
      <c r="L64" s="1078"/>
      <c r="M64" s="622">
        <f t="shared" ref="M64:M68" si="0">PRODUCT(G64*I64)</f>
        <v>150.47999999999999</v>
      </c>
      <c r="N64" s="622"/>
      <c r="O64" s="50"/>
      <c r="P64" s="50"/>
      <c r="Q64" s="50"/>
      <c r="R64" s="50"/>
    </row>
    <row r="65" spans="1:18" x14ac:dyDescent="0.25">
      <c r="A65" s="256" t="s">
        <v>453</v>
      </c>
      <c r="B65" s="616" t="s">
        <v>435</v>
      </c>
      <c r="C65" s="617"/>
      <c r="D65" s="617"/>
      <c r="E65" s="617"/>
      <c r="F65" s="618"/>
      <c r="G65" s="619">
        <v>17.23</v>
      </c>
      <c r="H65" s="620"/>
      <c r="I65" s="621">
        <v>8</v>
      </c>
      <c r="J65" s="621"/>
      <c r="K65" s="1078">
        <f t="shared" ref="K65:K68" si="1">I65*100/$P$71</f>
        <v>9.5238095238095237</v>
      </c>
      <c r="L65" s="1078"/>
      <c r="M65" s="622">
        <f t="shared" si="0"/>
        <v>137.84</v>
      </c>
      <c r="N65" s="622"/>
      <c r="O65" s="50"/>
      <c r="P65" s="50"/>
      <c r="Q65" s="50"/>
      <c r="R65" s="50"/>
    </row>
    <row r="66" spans="1:18" x14ac:dyDescent="0.25">
      <c r="A66" s="256" t="s">
        <v>459</v>
      </c>
      <c r="B66" s="616" t="s">
        <v>434</v>
      </c>
      <c r="C66" s="617"/>
      <c r="D66" s="617"/>
      <c r="E66" s="617"/>
      <c r="F66" s="618"/>
      <c r="G66" s="619">
        <v>18.809999999999999</v>
      </c>
      <c r="H66" s="620"/>
      <c r="I66" s="621">
        <v>8</v>
      </c>
      <c r="J66" s="621"/>
      <c r="K66" s="1078">
        <f t="shared" si="1"/>
        <v>9.5238095238095237</v>
      </c>
      <c r="L66" s="1078"/>
      <c r="M66" s="622">
        <f t="shared" si="0"/>
        <v>150.47999999999999</v>
      </c>
      <c r="N66" s="622"/>
      <c r="O66" s="50"/>
      <c r="P66" s="50"/>
      <c r="Q66" s="50"/>
      <c r="R66" s="50"/>
    </row>
    <row r="67" spans="1:18" x14ac:dyDescent="0.25">
      <c r="A67" s="256" t="s">
        <v>460</v>
      </c>
      <c r="B67" s="616" t="s">
        <v>626</v>
      </c>
      <c r="C67" s="617"/>
      <c r="D67" s="617"/>
      <c r="E67" s="617"/>
      <c r="F67" s="618"/>
      <c r="G67" s="619">
        <v>18.22</v>
      </c>
      <c r="H67" s="620"/>
      <c r="I67" s="621">
        <v>5</v>
      </c>
      <c r="J67" s="621"/>
      <c r="K67" s="1078">
        <f t="shared" si="1"/>
        <v>5.9523809523809526</v>
      </c>
      <c r="L67" s="1078"/>
      <c r="M67" s="622">
        <f t="shared" si="0"/>
        <v>91.1</v>
      </c>
      <c r="N67" s="622"/>
      <c r="O67" s="50"/>
      <c r="P67" s="50"/>
      <c r="Q67" s="50"/>
      <c r="R67" s="50"/>
    </row>
    <row r="68" spans="1:18" x14ac:dyDescent="0.25">
      <c r="A68" s="256" t="s">
        <v>628</v>
      </c>
      <c r="B68" s="616" t="s">
        <v>627</v>
      </c>
      <c r="C68" s="617"/>
      <c r="D68" s="617"/>
      <c r="E68" s="617"/>
      <c r="F68" s="618"/>
      <c r="G68" s="619">
        <v>15.8</v>
      </c>
      <c r="H68" s="620"/>
      <c r="I68" s="621">
        <v>5</v>
      </c>
      <c r="J68" s="621"/>
      <c r="K68" s="1078">
        <f t="shared" si="1"/>
        <v>5.9523809523809526</v>
      </c>
      <c r="L68" s="1078"/>
      <c r="M68" s="622">
        <f t="shared" si="0"/>
        <v>79</v>
      </c>
      <c r="N68" s="622"/>
      <c r="O68" s="50"/>
      <c r="P68" s="50"/>
      <c r="Q68" s="50"/>
      <c r="R68" s="50"/>
    </row>
    <row r="69" spans="1:18" x14ac:dyDescent="0.25">
      <c r="A69" s="256" t="s">
        <v>681</v>
      </c>
      <c r="B69" s="616" t="s">
        <v>760</v>
      </c>
      <c r="C69" s="617"/>
      <c r="D69" s="617"/>
      <c r="E69" s="617"/>
      <c r="F69" s="618"/>
      <c r="G69" s="619">
        <v>15.1</v>
      </c>
      <c r="H69" s="620"/>
      <c r="I69" s="621">
        <v>50</v>
      </c>
      <c r="J69" s="621"/>
      <c r="K69" s="1078">
        <f t="shared" ref="K69" si="2">I69*100/$P$71</f>
        <v>59.523809523809526</v>
      </c>
      <c r="L69" s="1078"/>
      <c r="M69" s="622">
        <f t="shared" ref="M69" si="3">PRODUCT(G69*I69)</f>
        <v>755</v>
      </c>
      <c r="N69" s="622"/>
      <c r="O69" s="50"/>
      <c r="P69" s="50"/>
      <c r="Q69" s="50"/>
      <c r="R69" s="50"/>
    </row>
    <row r="70" spans="1:18" x14ac:dyDescent="0.25">
      <c r="A70" s="256"/>
      <c r="B70" s="616"/>
      <c r="C70" s="617"/>
      <c r="D70" s="617"/>
      <c r="E70" s="617"/>
      <c r="F70" s="618"/>
      <c r="G70" s="619"/>
      <c r="H70" s="620"/>
      <c r="I70" s="621"/>
      <c r="J70" s="621"/>
      <c r="K70" s="1078"/>
      <c r="L70" s="1078"/>
      <c r="M70" s="622"/>
      <c r="N70" s="622"/>
      <c r="O70" s="50"/>
      <c r="P70" s="50"/>
      <c r="Q70" s="50"/>
      <c r="R70" s="50"/>
    </row>
    <row r="71" spans="1:18" x14ac:dyDescent="0.25">
      <c r="A71" s="264"/>
      <c r="B71" s="1199"/>
      <c r="C71" s="1199"/>
      <c r="D71" s="1199"/>
      <c r="E71" s="1199"/>
      <c r="F71" s="1199"/>
      <c r="G71" s="1263"/>
      <c r="H71" s="1263"/>
      <c r="I71" s="621"/>
      <c r="J71" s="621"/>
      <c r="K71" s="1078"/>
      <c r="L71" s="1078"/>
      <c r="M71" s="622"/>
      <c r="N71" s="622"/>
      <c r="O71" s="50"/>
      <c r="P71" s="50">
        <f>SUM(I64:J71)</f>
        <v>84</v>
      </c>
      <c r="Q71" s="321">
        <f>SUM(K64:L71)</f>
        <v>100</v>
      </c>
      <c r="R71" s="50"/>
    </row>
    <row r="72" spans="1:18" x14ac:dyDescent="0.25">
      <c r="A72" s="261">
        <f>COUNTA(B64:F70)</f>
        <v>6</v>
      </c>
      <c r="B72" s="631" t="s">
        <v>313</v>
      </c>
      <c r="C72" s="631"/>
      <c r="D72" s="631"/>
      <c r="E72" s="631"/>
      <c r="F72" s="631"/>
      <c r="G72" s="631"/>
      <c r="H72" s="631"/>
      <c r="I72" s="631"/>
      <c r="J72" s="631"/>
      <c r="K72" s="631"/>
      <c r="L72" s="632"/>
      <c r="M72" s="633">
        <f>SUM(M64:N70)</f>
        <v>1363.9</v>
      </c>
      <c r="N72" s="634"/>
      <c r="O72" s="50"/>
      <c r="P72" s="50"/>
      <c r="Q72" s="50"/>
      <c r="R72" s="50"/>
    </row>
    <row r="73" spans="1:18" x14ac:dyDescent="0.25">
      <c r="A73" s="262"/>
      <c r="B73" s="262"/>
      <c r="C73" s="262"/>
      <c r="D73" s="262"/>
      <c r="E73" s="262"/>
      <c r="F73" s="262"/>
      <c r="G73" s="262"/>
      <c r="H73" s="262"/>
      <c r="I73" s="262"/>
      <c r="J73" s="262"/>
      <c r="K73" s="262"/>
      <c r="L73" s="262"/>
      <c r="M73" s="262"/>
      <c r="N73" s="262"/>
      <c r="O73" s="50"/>
      <c r="P73" s="50"/>
      <c r="Q73" s="50"/>
      <c r="R73" s="50"/>
    </row>
    <row r="74" spans="1:18" x14ac:dyDescent="0.25">
      <c r="A74" s="623" t="s">
        <v>314</v>
      </c>
      <c r="B74" s="624"/>
      <c r="C74" s="624"/>
      <c r="D74" s="624"/>
      <c r="E74" s="624"/>
      <c r="F74" s="624"/>
      <c r="G74" s="624"/>
      <c r="H74" s="624"/>
      <c r="I74" s="624"/>
      <c r="J74" s="624"/>
      <c r="K74" s="624"/>
      <c r="L74" s="624"/>
      <c r="M74" s="624"/>
      <c r="N74" s="625"/>
      <c r="O74" s="50"/>
      <c r="P74" s="50"/>
      <c r="Q74" s="50"/>
      <c r="R74" s="50"/>
    </row>
    <row r="75" spans="1:18" x14ac:dyDescent="0.25">
      <c r="A75" s="648" t="s">
        <v>315</v>
      </c>
      <c r="B75" s="649"/>
      <c r="C75" s="649"/>
      <c r="D75" s="650"/>
      <c r="E75" s="648" t="s">
        <v>115</v>
      </c>
      <c r="F75" s="649"/>
      <c r="G75" s="649"/>
      <c r="H75" s="649"/>
      <c r="I75" s="649"/>
      <c r="J75" s="649"/>
      <c r="K75" s="649"/>
      <c r="L75" s="649"/>
      <c r="M75" s="635" t="s">
        <v>316</v>
      </c>
      <c r="N75" s="637"/>
      <c r="O75" s="50"/>
      <c r="P75" s="50"/>
      <c r="Q75" s="50"/>
      <c r="R75" s="50"/>
    </row>
    <row r="76" spans="1:18" x14ac:dyDescent="0.25">
      <c r="A76" s="638" t="s">
        <v>658</v>
      </c>
      <c r="B76" s="639"/>
      <c r="C76" s="639"/>
      <c r="D76" s="640"/>
      <c r="E76" s="638" t="s">
        <v>665</v>
      </c>
      <c r="F76" s="639"/>
      <c r="G76" s="639"/>
      <c r="H76" s="639"/>
      <c r="I76" s="639"/>
      <c r="J76" s="639"/>
      <c r="K76" s="639"/>
      <c r="L76" s="639"/>
      <c r="M76" s="1193">
        <v>40000</v>
      </c>
      <c r="N76" s="1194"/>
      <c r="O76" s="50"/>
      <c r="P76" s="50"/>
      <c r="Q76" s="50"/>
      <c r="R76" s="50"/>
    </row>
    <row r="77" spans="1:18" x14ac:dyDescent="0.25">
      <c r="A77" s="638"/>
      <c r="B77" s="639"/>
      <c r="C77" s="639"/>
      <c r="D77" s="640"/>
      <c r="E77" s="638"/>
      <c r="F77" s="639"/>
      <c r="G77" s="639"/>
      <c r="H77" s="639"/>
      <c r="I77" s="639"/>
      <c r="J77" s="639"/>
      <c r="K77" s="639"/>
      <c r="L77" s="639"/>
      <c r="M77" s="644"/>
      <c r="N77" s="645"/>
      <c r="O77" s="50"/>
      <c r="P77" s="50"/>
      <c r="Q77" s="50"/>
      <c r="R77" s="50"/>
    </row>
    <row r="78" spans="1:18" x14ac:dyDescent="0.25">
      <c r="A78" s="638"/>
      <c r="B78" s="639"/>
      <c r="C78" s="639"/>
      <c r="D78" s="640"/>
      <c r="E78" s="638"/>
      <c r="F78" s="639"/>
      <c r="G78" s="639"/>
      <c r="H78" s="639"/>
      <c r="I78" s="639"/>
      <c r="J78" s="639"/>
      <c r="K78" s="639"/>
      <c r="L78" s="639"/>
      <c r="M78" s="644"/>
      <c r="N78" s="645"/>
      <c r="O78" s="50"/>
      <c r="P78" s="50"/>
      <c r="Q78" s="50"/>
      <c r="R78" s="50"/>
    </row>
    <row r="79" spans="1:18" x14ac:dyDescent="0.25">
      <c r="A79" s="635" t="s">
        <v>317</v>
      </c>
      <c r="B79" s="636"/>
      <c r="C79" s="636"/>
      <c r="D79" s="636"/>
      <c r="E79" s="636"/>
      <c r="F79" s="636"/>
      <c r="G79" s="636"/>
      <c r="H79" s="636"/>
      <c r="I79" s="636"/>
      <c r="J79" s="636"/>
      <c r="K79" s="636"/>
      <c r="L79" s="637"/>
      <c r="M79" s="633">
        <f>SUM(M72+M76)</f>
        <v>41363.9</v>
      </c>
      <c r="N79" s="634"/>
      <c r="O79" s="50"/>
      <c r="P79" s="50"/>
      <c r="Q79" s="50"/>
      <c r="R79" s="50"/>
    </row>
    <row r="83" spans="11:11" x14ac:dyDescent="0.25">
      <c r="K83" s="322"/>
    </row>
  </sheetData>
  <mergeCells count="173">
    <mergeCell ref="E5:H6"/>
    <mergeCell ref="I5:N6"/>
    <mergeCell ref="B27:G27"/>
    <mergeCell ref="I27:N27"/>
    <mergeCell ref="A10:B10"/>
    <mergeCell ref="C10:N10"/>
    <mergeCell ref="A12:B24"/>
    <mergeCell ref="C12:N24"/>
    <mergeCell ref="A25:N25"/>
    <mergeCell ref="I8:J8"/>
    <mergeCell ref="K8:L8"/>
    <mergeCell ref="M8:N8"/>
    <mergeCell ref="A7:D8"/>
    <mergeCell ref="E7:H8"/>
    <mergeCell ref="I7:N7"/>
    <mergeCell ref="A9:D9"/>
    <mergeCell ref="E9:H9"/>
    <mergeCell ref="I9:J9"/>
    <mergeCell ref="K9:L9"/>
    <mergeCell ref="M9:N9"/>
    <mergeCell ref="A11:B11"/>
    <mergeCell ref="C11:N11"/>
    <mergeCell ref="A2:N2"/>
    <mergeCell ref="A4:D4"/>
    <mergeCell ref="E4:H4"/>
    <mergeCell ref="I4:N4"/>
    <mergeCell ref="A5:D6"/>
    <mergeCell ref="M64:N64"/>
    <mergeCell ref="A62:N62"/>
    <mergeCell ref="B63:F63"/>
    <mergeCell ref="G63:H63"/>
    <mergeCell ref="I63:J63"/>
    <mergeCell ref="A59:B60"/>
    <mergeCell ref="A37:H37"/>
    <mergeCell ref="I37:J37"/>
    <mergeCell ref="K37:L37"/>
    <mergeCell ref="M37:N37"/>
    <mergeCell ref="A36:H36"/>
    <mergeCell ref="I36:J36"/>
    <mergeCell ref="K36:L36"/>
    <mergeCell ref="M36:N36"/>
    <mergeCell ref="A35:H35"/>
    <mergeCell ref="I35:J35"/>
    <mergeCell ref="K35:L35"/>
    <mergeCell ref="M35:N35"/>
    <mergeCell ref="A34:H34"/>
    <mergeCell ref="A46:B46"/>
    <mergeCell ref="A47:B47"/>
    <mergeCell ref="A48:B48"/>
    <mergeCell ref="A49:B49"/>
    <mergeCell ref="M63:N63"/>
    <mergeCell ref="B64:F64"/>
    <mergeCell ref="G64:H64"/>
    <mergeCell ref="I64:J64"/>
    <mergeCell ref="K64:L64"/>
    <mergeCell ref="A50:B50"/>
    <mergeCell ref="A51:B51"/>
    <mergeCell ref="A52:B52"/>
    <mergeCell ref="A53:B54"/>
    <mergeCell ref="B28:G28"/>
    <mergeCell ref="I28:N28"/>
    <mergeCell ref="B26:G26"/>
    <mergeCell ref="I26:N26"/>
    <mergeCell ref="A39:H39"/>
    <mergeCell ref="I39:J39"/>
    <mergeCell ref="K39:L39"/>
    <mergeCell ref="M39:N39"/>
    <mergeCell ref="M65:N65"/>
    <mergeCell ref="A55:B56"/>
    <mergeCell ref="A57:B58"/>
    <mergeCell ref="B65:F65"/>
    <mergeCell ref="G65:H65"/>
    <mergeCell ref="I65:J65"/>
    <mergeCell ref="K65:L65"/>
    <mergeCell ref="I34:J34"/>
    <mergeCell ref="K34:L34"/>
    <mergeCell ref="M34:N34"/>
    <mergeCell ref="A33:H33"/>
    <mergeCell ref="I33:J33"/>
    <mergeCell ref="K33:L33"/>
    <mergeCell ref="M33:N33"/>
    <mergeCell ref="A44:N44"/>
    <mergeCell ref="A45:B45"/>
    <mergeCell ref="O39:P39"/>
    <mergeCell ref="Q39:R39"/>
    <mergeCell ref="B29:G29"/>
    <mergeCell ref="I29:N29"/>
    <mergeCell ref="B30:G30"/>
    <mergeCell ref="I30:N30"/>
    <mergeCell ref="A31:N31"/>
    <mergeCell ref="A38:XFD38"/>
    <mergeCell ref="O37:P37"/>
    <mergeCell ref="Q37:R37"/>
    <mergeCell ref="O36:P36"/>
    <mergeCell ref="Q36:R36"/>
    <mergeCell ref="O35:P35"/>
    <mergeCell ref="Q35:R35"/>
    <mergeCell ref="O34:P34"/>
    <mergeCell ref="Q34:R34"/>
    <mergeCell ref="O33:P33"/>
    <mergeCell ref="Q33:R33"/>
    <mergeCell ref="O32:P32"/>
    <mergeCell ref="Q32:R32"/>
    <mergeCell ref="A32:H32"/>
    <mergeCell ref="I32:J32"/>
    <mergeCell ref="K32:L32"/>
    <mergeCell ref="M32:N3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42:H42"/>
    <mergeCell ref="I42:J42"/>
    <mergeCell ref="K42:L42"/>
    <mergeCell ref="M42:N42"/>
    <mergeCell ref="G66:H66"/>
    <mergeCell ref="I66:J66"/>
    <mergeCell ref="K66:L66"/>
    <mergeCell ref="K63:L63"/>
    <mergeCell ref="B67:F67"/>
    <mergeCell ref="G67:H67"/>
    <mergeCell ref="I67:J67"/>
    <mergeCell ref="K67:L67"/>
    <mergeCell ref="M67:N67"/>
    <mergeCell ref="M66:N66"/>
    <mergeCell ref="B66:F66"/>
    <mergeCell ref="B68:F68"/>
    <mergeCell ref="G68:H68"/>
    <mergeCell ref="I68:J68"/>
    <mergeCell ref="K68:L68"/>
    <mergeCell ref="M68:N68"/>
    <mergeCell ref="B72:L72"/>
    <mergeCell ref="M72:N72"/>
    <mergeCell ref="A74:N74"/>
    <mergeCell ref="A75:D75"/>
    <mergeCell ref="E75:L75"/>
    <mergeCell ref="M75:N75"/>
    <mergeCell ref="B69:F69"/>
    <mergeCell ref="G69:H69"/>
    <mergeCell ref="I69:J69"/>
    <mergeCell ref="K69:L69"/>
    <mergeCell ref="M69:N69"/>
    <mergeCell ref="B70:F70"/>
    <mergeCell ref="G70:H70"/>
    <mergeCell ref="I70:J70"/>
    <mergeCell ref="K70:L70"/>
    <mergeCell ref="M70:N70"/>
    <mergeCell ref="B71:F71"/>
    <mergeCell ref="G71:H71"/>
    <mergeCell ref="I71:J71"/>
    <mergeCell ref="K71:L71"/>
    <mergeCell ref="M71:N71"/>
    <mergeCell ref="A78:D78"/>
    <mergeCell ref="E78:L78"/>
    <mergeCell ref="M78:N78"/>
    <mergeCell ref="A79:L79"/>
    <mergeCell ref="M79:N79"/>
    <mergeCell ref="A76:D76"/>
    <mergeCell ref="E76:L76"/>
    <mergeCell ref="M76:N76"/>
    <mergeCell ref="A77:D77"/>
    <mergeCell ref="E77:L77"/>
    <mergeCell ref="M77:N77"/>
  </mergeCells>
  <conditionalFormatting sqref="C46:N53 C55:N55 C57:N57 C59:N59">
    <cfRule type="cellIs" dxfId="65" priority="1" stopIfTrue="1" operator="equal">
      <formula>"x"</formula>
    </cfRule>
  </conditionalFormatting>
  <conditionalFormatting sqref="C54:N54 C56:N56 C58:N58 C60:N60">
    <cfRule type="cellIs" dxfId="64"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6:N60" xr:uid="{00000000-0002-0000-1300-000000000000}"/>
  </dataValidations>
  <pageMargins left="0.7" right="0.7" top="0.75" bottom="0.75" header="0.3" footer="0.3"/>
  <pageSetup paperSize="9"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R73"/>
  <sheetViews>
    <sheetView topLeftCell="A41" workbookViewId="0">
      <selection activeCell="N45" sqref="N45"/>
    </sheetView>
  </sheetViews>
  <sheetFormatPr defaultRowHeight="15" x14ac:dyDescent="0.25"/>
  <cols>
    <col min="2" max="2" width="12.140625" customWidth="1"/>
  </cols>
  <sheetData>
    <row r="1" spans="1:18" ht="18.75" thickBot="1" x14ac:dyDescent="0.3">
      <c r="A1" s="520" t="s">
        <v>439</v>
      </c>
      <c r="B1" s="520"/>
      <c r="C1" s="520"/>
      <c r="D1" s="520"/>
      <c r="E1" s="520"/>
      <c r="F1" s="520"/>
      <c r="G1" s="520"/>
      <c r="H1" s="520"/>
      <c r="I1" s="520"/>
      <c r="J1" s="520"/>
      <c r="K1" s="520"/>
      <c r="L1" s="520"/>
      <c r="M1" s="520"/>
      <c r="N1" s="520"/>
      <c r="O1" s="50"/>
      <c r="P1" s="50"/>
      <c r="Q1" s="50"/>
      <c r="R1" s="50"/>
    </row>
    <row r="2" spans="1:18" x14ac:dyDescent="0.25">
      <c r="A2" s="51"/>
      <c r="B2" s="51"/>
      <c r="C2" s="51"/>
      <c r="D2" s="51"/>
      <c r="E2" s="51"/>
      <c r="F2" s="51"/>
      <c r="G2" s="51"/>
      <c r="H2" s="51"/>
      <c r="I2" s="51"/>
      <c r="J2" s="51"/>
      <c r="K2" s="51"/>
      <c r="L2" s="51"/>
      <c r="M2" s="51"/>
      <c r="N2" s="51"/>
      <c r="O2" s="52"/>
      <c r="P2" s="52"/>
      <c r="Q2" s="52"/>
      <c r="R2" s="52"/>
    </row>
    <row r="3" spans="1:18" x14ac:dyDescent="0.25">
      <c r="A3" s="521" t="s">
        <v>388</v>
      </c>
      <c r="B3" s="522"/>
      <c r="C3" s="522"/>
      <c r="D3" s="523"/>
      <c r="E3" s="524" t="s">
        <v>506</v>
      </c>
      <c r="F3" s="525"/>
      <c r="G3" s="525"/>
      <c r="H3" s="526"/>
      <c r="I3" s="527" t="s">
        <v>504</v>
      </c>
      <c r="J3" s="528"/>
      <c r="K3" s="528"/>
      <c r="L3" s="528"/>
      <c r="M3" s="528"/>
      <c r="N3" s="528"/>
      <c r="O3" s="52"/>
      <c r="P3" s="52"/>
      <c r="Q3" s="52"/>
      <c r="R3" s="52"/>
    </row>
    <row r="4" spans="1:18" x14ac:dyDescent="0.25">
      <c r="A4" s="529" t="s">
        <v>389</v>
      </c>
      <c r="B4" s="530"/>
      <c r="C4" s="530"/>
      <c r="D4" s="531"/>
      <c r="E4" s="535" t="s">
        <v>507</v>
      </c>
      <c r="F4" s="536"/>
      <c r="G4" s="536"/>
      <c r="H4" s="536"/>
      <c r="I4" s="537" t="s">
        <v>505</v>
      </c>
      <c r="J4" s="538"/>
      <c r="K4" s="538"/>
      <c r="L4" s="539"/>
      <c r="M4" s="539"/>
      <c r="N4" s="540"/>
      <c r="O4" s="52"/>
      <c r="P4" s="52"/>
      <c r="Q4" s="52"/>
      <c r="R4" s="52"/>
    </row>
    <row r="5" spans="1:18" x14ac:dyDescent="0.25">
      <c r="A5" s="532"/>
      <c r="B5" s="533"/>
      <c r="C5" s="533"/>
      <c r="D5" s="534"/>
      <c r="E5" s="536"/>
      <c r="F5" s="536"/>
      <c r="G5" s="536"/>
      <c r="H5" s="536"/>
      <c r="I5" s="541"/>
      <c r="J5" s="542"/>
      <c r="K5" s="542"/>
      <c r="L5" s="542"/>
      <c r="M5" s="542"/>
      <c r="N5" s="543"/>
      <c r="O5" s="52"/>
      <c r="P5" s="52"/>
      <c r="Q5" s="52"/>
      <c r="R5" s="52"/>
    </row>
    <row r="6" spans="1:18" x14ac:dyDescent="0.25">
      <c r="A6" s="557" t="s">
        <v>279</v>
      </c>
      <c r="B6" s="558"/>
      <c r="C6" s="558"/>
      <c r="D6" s="559"/>
      <c r="E6" s="563" t="s">
        <v>442</v>
      </c>
      <c r="F6" s="563"/>
      <c r="G6" s="563"/>
      <c r="H6" s="564"/>
      <c r="I6" s="567" t="s">
        <v>280</v>
      </c>
      <c r="J6" s="567"/>
      <c r="K6" s="567"/>
      <c r="L6" s="567"/>
      <c r="M6" s="567"/>
      <c r="N6" s="567"/>
      <c r="O6" s="52"/>
      <c r="P6" s="52"/>
      <c r="Q6" s="52"/>
      <c r="R6" s="52"/>
    </row>
    <row r="7" spans="1:18" x14ac:dyDescent="0.25">
      <c r="A7" s="560"/>
      <c r="B7" s="561"/>
      <c r="C7" s="561"/>
      <c r="D7" s="562"/>
      <c r="E7" s="565"/>
      <c r="F7" s="565"/>
      <c r="G7" s="565"/>
      <c r="H7" s="566"/>
      <c r="I7" s="568">
        <v>2026</v>
      </c>
      <c r="J7" s="569"/>
      <c r="K7" s="567">
        <v>2027</v>
      </c>
      <c r="L7" s="567"/>
      <c r="M7" s="567">
        <v>2028</v>
      </c>
      <c r="N7" s="567"/>
      <c r="O7" s="52"/>
      <c r="P7" s="52"/>
      <c r="Q7" s="52"/>
      <c r="R7" s="52"/>
    </row>
    <row r="8" spans="1:18" x14ac:dyDescent="0.25">
      <c r="A8" s="544" t="s">
        <v>281</v>
      </c>
      <c r="B8" s="545"/>
      <c r="C8" s="545"/>
      <c r="D8" s="546"/>
      <c r="E8" s="547" t="s">
        <v>440</v>
      </c>
      <c r="F8" s="547"/>
      <c r="G8" s="547"/>
      <c r="H8" s="548"/>
      <c r="I8" s="549" t="s">
        <v>338</v>
      </c>
      <c r="J8" s="550"/>
      <c r="K8" s="551"/>
      <c r="L8" s="551"/>
      <c r="M8" s="551"/>
      <c r="N8" s="551"/>
      <c r="O8" s="52"/>
      <c r="P8" s="52"/>
      <c r="Q8" s="52"/>
      <c r="R8" s="52"/>
    </row>
    <row r="9" spans="1:18" ht="51" customHeight="1" x14ac:dyDescent="0.25">
      <c r="A9" s="552" t="s">
        <v>283</v>
      </c>
      <c r="B9" s="553"/>
      <c r="C9" s="554" t="s">
        <v>443</v>
      </c>
      <c r="D9" s="555"/>
      <c r="E9" s="555"/>
      <c r="F9" s="555"/>
      <c r="G9" s="555"/>
      <c r="H9" s="555"/>
      <c r="I9" s="555"/>
      <c r="J9" s="555"/>
      <c r="K9" s="555"/>
      <c r="L9" s="555"/>
      <c r="M9" s="555"/>
      <c r="N9" s="556"/>
      <c r="O9" s="50"/>
      <c r="P9" s="50"/>
      <c r="Q9" s="50"/>
      <c r="R9" s="50"/>
    </row>
    <row r="10" spans="1:18" x14ac:dyDescent="0.25">
      <c r="A10" s="552"/>
      <c r="B10" s="553"/>
      <c r="C10" s="573"/>
      <c r="D10" s="574"/>
      <c r="E10" s="574"/>
      <c r="F10" s="574"/>
      <c r="G10" s="574"/>
      <c r="H10" s="574"/>
      <c r="I10" s="574"/>
      <c r="J10" s="574"/>
      <c r="K10" s="574"/>
      <c r="L10" s="574"/>
      <c r="M10" s="574"/>
      <c r="N10" s="575"/>
      <c r="O10" s="50"/>
      <c r="P10" s="50"/>
      <c r="Q10" s="50"/>
      <c r="R10" s="50"/>
    </row>
    <row r="11" spans="1:18" x14ac:dyDescent="0.25">
      <c r="A11" s="576" t="s">
        <v>284</v>
      </c>
      <c r="B11" s="577"/>
      <c r="C11" s="582" t="s">
        <v>878</v>
      </c>
      <c r="D11" s="583"/>
      <c r="E11" s="583"/>
      <c r="F11" s="583"/>
      <c r="G11" s="583"/>
      <c r="H11" s="583"/>
      <c r="I11" s="583"/>
      <c r="J11" s="583"/>
      <c r="K11" s="583"/>
      <c r="L11" s="583"/>
      <c r="M11" s="583"/>
      <c r="N11" s="584"/>
      <c r="O11" s="50"/>
      <c r="P11" s="50"/>
      <c r="Q11" s="50"/>
      <c r="R11" s="50"/>
    </row>
    <row r="12" spans="1:18" x14ac:dyDescent="0.25">
      <c r="A12" s="578"/>
      <c r="B12" s="579"/>
      <c r="C12" s="585"/>
      <c r="D12" s="586"/>
      <c r="E12" s="586"/>
      <c r="F12" s="586"/>
      <c r="G12" s="586"/>
      <c r="H12" s="586"/>
      <c r="I12" s="586"/>
      <c r="J12" s="586"/>
      <c r="K12" s="586"/>
      <c r="L12" s="586"/>
      <c r="M12" s="586"/>
      <c r="N12" s="587"/>
      <c r="O12" s="50"/>
      <c r="P12" s="50"/>
      <c r="Q12" s="50"/>
      <c r="R12" s="50"/>
    </row>
    <row r="13" spans="1:18" x14ac:dyDescent="0.25">
      <c r="A13" s="578"/>
      <c r="B13" s="579"/>
      <c r="C13" s="585"/>
      <c r="D13" s="586"/>
      <c r="E13" s="586"/>
      <c r="F13" s="586"/>
      <c r="G13" s="586"/>
      <c r="H13" s="586"/>
      <c r="I13" s="586"/>
      <c r="J13" s="586"/>
      <c r="K13" s="586"/>
      <c r="L13" s="586"/>
      <c r="M13" s="586"/>
      <c r="N13" s="587"/>
      <c r="O13" s="50"/>
      <c r="P13" s="50"/>
      <c r="Q13" s="50"/>
      <c r="R13" s="50"/>
    </row>
    <row r="14" spans="1:18" ht="11.1" customHeight="1" x14ac:dyDescent="0.25">
      <c r="A14" s="578"/>
      <c r="B14" s="579"/>
      <c r="C14" s="585"/>
      <c r="D14" s="586"/>
      <c r="E14" s="586"/>
      <c r="F14" s="586"/>
      <c r="G14" s="586"/>
      <c r="H14" s="586"/>
      <c r="I14" s="586"/>
      <c r="J14" s="586"/>
      <c r="K14" s="586"/>
      <c r="L14" s="586"/>
      <c r="M14" s="586"/>
      <c r="N14" s="587"/>
      <c r="O14" s="50"/>
      <c r="P14" s="50"/>
      <c r="Q14" s="50"/>
      <c r="R14" s="50"/>
    </row>
    <row r="15" spans="1:18" hidden="1" x14ac:dyDescent="0.25">
      <c r="A15" s="578"/>
      <c r="B15" s="579"/>
      <c r="C15" s="585"/>
      <c r="D15" s="586"/>
      <c r="E15" s="586"/>
      <c r="F15" s="586"/>
      <c r="G15" s="586"/>
      <c r="H15" s="586"/>
      <c r="I15" s="586"/>
      <c r="J15" s="586"/>
      <c r="K15" s="586"/>
      <c r="L15" s="586"/>
      <c r="M15" s="586"/>
      <c r="N15" s="587"/>
      <c r="O15" s="50"/>
      <c r="P15" s="323"/>
      <c r="Q15" s="50"/>
      <c r="R15" s="50"/>
    </row>
    <row r="16" spans="1:18" hidden="1" x14ac:dyDescent="0.25">
      <c r="A16" s="578"/>
      <c r="B16" s="579"/>
      <c r="C16" s="585"/>
      <c r="D16" s="586"/>
      <c r="E16" s="586"/>
      <c r="F16" s="586"/>
      <c r="G16" s="586"/>
      <c r="H16" s="586"/>
      <c r="I16" s="586"/>
      <c r="J16" s="586"/>
      <c r="K16" s="586"/>
      <c r="L16" s="586"/>
      <c r="M16" s="586"/>
      <c r="N16" s="587"/>
      <c r="O16" s="50"/>
      <c r="P16" s="50"/>
      <c r="Q16" s="50"/>
      <c r="R16" s="50"/>
    </row>
    <row r="17" spans="1:18" ht="12" hidden="1" customHeight="1" x14ac:dyDescent="0.25">
      <c r="A17" s="578"/>
      <c r="B17" s="579"/>
      <c r="C17" s="585"/>
      <c r="D17" s="586"/>
      <c r="E17" s="586"/>
      <c r="F17" s="586"/>
      <c r="G17" s="586"/>
      <c r="H17" s="586"/>
      <c r="I17" s="586"/>
      <c r="J17" s="586"/>
      <c r="K17" s="586"/>
      <c r="L17" s="586"/>
      <c r="M17" s="586"/>
      <c r="N17" s="587"/>
      <c r="O17" s="50"/>
      <c r="P17" s="50"/>
      <c r="Q17" s="50"/>
      <c r="R17" s="50"/>
    </row>
    <row r="18" spans="1:18" ht="15.75" hidden="1" customHeight="1" x14ac:dyDescent="0.25">
      <c r="A18" s="578"/>
      <c r="B18" s="579"/>
      <c r="C18" s="585"/>
      <c r="D18" s="586"/>
      <c r="E18" s="586"/>
      <c r="F18" s="586"/>
      <c r="G18" s="586"/>
      <c r="H18" s="586"/>
      <c r="I18" s="586"/>
      <c r="J18" s="586"/>
      <c r="K18" s="586"/>
      <c r="L18" s="586"/>
      <c r="M18" s="586"/>
      <c r="N18" s="587"/>
      <c r="O18" s="50"/>
      <c r="P18" s="50"/>
      <c r="Q18" s="50"/>
      <c r="R18" s="50"/>
    </row>
    <row r="19" spans="1:18" ht="15.75" hidden="1" customHeight="1" x14ac:dyDescent="0.25">
      <c r="A19" s="578"/>
      <c r="B19" s="579"/>
      <c r="C19" s="585"/>
      <c r="D19" s="586"/>
      <c r="E19" s="586"/>
      <c r="F19" s="586"/>
      <c r="G19" s="586"/>
      <c r="H19" s="586"/>
      <c r="I19" s="586"/>
      <c r="J19" s="586"/>
      <c r="K19" s="586"/>
      <c r="L19" s="586"/>
      <c r="M19" s="586"/>
      <c r="N19" s="587"/>
      <c r="O19" s="50"/>
      <c r="P19" s="50"/>
      <c r="Q19" s="50"/>
      <c r="R19" s="50"/>
    </row>
    <row r="20" spans="1:18" ht="14.45" hidden="1" customHeight="1" x14ac:dyDescent="0.25">
      <c r="A20" s="578"/>
      <c r="B20" s="579"/>
      <c r="C20" s="585"/>
      <c r="D20" s="586"/>
      <c r="E20" s="586"/>
      <c r="F20" s="586"/>
      <c r="G20" s="586"/>
      <c r="H20" s="586"/>
      <c r="I20" s="586"/>
      <c r="J20" s="586"/>
      <c r="K20" s="586"/>
      <c r="L20" s="586"/>
      <c r="M20" s="586"/>
      <c r="N20" s="587"/>
      <c r="O20" s="50"/>
      <c r="P20" s="50"/>
      <c r="Q20" s="50"/>
      <c r="R20" s="50"/>
    </row>
    <row r="21" spans="1:18" ht="14.45" hidden="1" customHeight="1" x14ac:dyDescent="0.25">
      <c r="A21" s="578"/>
      <c r="B21" s="579"/>
      <c r="C21" s="585"/>
      <c r="D21" s="586"/>
      <c r="E21" s="586"/>
      <c r="F21" s="586"/>
      <c r="G21" s="586"/>
      <c r="H21" s="586"/>
      <c r="I21" s="586"/>
      <c r="J21" s="586"/>
      <c r="K21" s="586"/>
      <c r="L21" s="586"/>
      <c r="M21" s="586"/>
      <c r="N21" s="587"/>
      <c r="O21" s="50"/>
      <c r="P21" s="50"/>
      <c r="Q21" s="50"/>
      <c r="R21" s="50"/>
    </row>
    <row r="22" spans="1:18" ht="14.45" hidden="1" customHeight="1" x14ac:dyDescent="0.25">
      <c r="A22" s="578"/>
      <c r="B22" s="579"/>
      <c r="C22" s="585"/>
      <c r="D22" s="586"/>
      <c r="E22" s="586"/>
      <c r="F22" s="586"/>
      <c r="G22" s="586"/>
      <c r="H22" s="586"/>
      <c r="I22" s="586"/>
      <c r="J22" s="586"/>
      <c r="K22" s="586"/>
      <c r="L22" s="586"/>
      <c r="M22" s="586"/>
      <c r="N22" s="587"/>
      <c r="O22" s="50"/>
      <c r="P22" s="50"/>
      <c r="Q22" s="50"/>
      <c r="R22" s="50"/>
    </row>
    <row r="23" spans="1:18" ht="14.45" hidden="1" customHeight="1" x14ac:dyDescent="0.25">
      <c r="A23" s="580"/>
      <c r="B23" s="581"/>
      <c r="C23" s="588"/>
      <c r="D23" s="589"/>
      <c r="E23" s="589"/>
      <c r="F23" s="589"/>
      <c r="G23" s="589"/>
      <c r="H23" s="589"/>
      <c r="I23" s="589"/>
      <c r="J23" s="589"/>
      <c r="K23" s="589"/>
      <c r="L23" s="589"/>
      <c r="M23" s="589"/>
      <c r="N23" s="590"/>
      <c r="O23" s="50"/>
      <c r="P23" s="50"/>
      <c r="Q23" s="50"/>
      <c r="R23" s="50"/>
    </row>
    <row r="24" spans="1:18" x14ac:dyDescent="0.25">
      <c r="A24" s="591" t="s">
        <v>0</v>
      </c>
      <c r="B24" s="592"/>
      <c r="C24" s="592"/>
      <c r="D24" s="592"/>
      <c r="E24" s="592"/>
      <c r="F24" s="592"/>
      <c r="G24" s="592"/>
      <c r="H24" s="592"/>
      <c r="I24" s="592"/>
      <c r="J24" s="592"/>
      <c r="K24" s="592"/>
      <c r="L24" s="592"/>
      <c r="M24" s="592"/>
      <c r="N24" s="593"/>
      <c r="O24" s="50"/>
      <c r="P24" s="50"/>
      <c r="Q24" s="50"/>
      <c r="R24" s="267"/>
    </row>
    <row r="25" spans="1:18" x14ac:dyDescent="0.25">
      <c r="A25" s="54">
        <v>1</v>
      </c>
      <c r="B25" s="570" t="s">
        <v>1011</v>
      </c>
      <c r="C25" s="571"/>
      <c r="D25" s="571"/>
      <c r="E25" s="571"/>
      <c r="F25" s="571"/>
      <c r="G25" s="572"/>
      <c r="H25" s="54">
        <v>6</v>
      </c>
      <c r="I25" s="570"/>
      <c r="J25" s="571"/>
      <c r="K25" s="571"/>
      <c r="L25" s="571"/>
      <c r="M25" s="571"/>
      <c r="N25" s="572"/>
      <c r="O25" s="50"/>
      <c r="P25" s="50"/>
      <c r="Q25" s="50"/>
      <c r="R25" s="267"/>
    </row>
    <row r="26" spans="1:18" x14ac:dyDescent="0.25">
      <c r="A26" s="54">
        <v>2</v>
      </c>
      <c r="B26" s="570" t="s">
        <v>966</v>
      </c>
      <c r="C26" s="571"/>
      <c r="D26" s="571"/>
      <c r="E26" s="571"/>
      <c r="F26" s="571"/>
      <c r="G26" s="572"/>
      <c r="H26" s="54">
        <v>7</v>
      </c>
      <c r="I26" s="570"/>
      <c r="J26" s="571"/>
      <c r="K26" s="571"/>
      <c r="L26" s="571"/>
      <c r="M26" s="571"/>
      <c r="N26" s="572"/>
      <c r="O26" s="50"/>
      <c r="P26" s="50"/>
      <c r="Q26" s="50"/>
      <c r="R26" s="267"/>
    </row>
    <row r="27" spans="1:18" x14ac:dyDescent="0.25">
      <c r="A27" s="54">
        <v>3</v>
      </c>
      <c r="B27" s="570" t="s">
        <v>444</v>
      </c>
      <c r="C27" s="571"/>
      <c r="D27" s="571"/>
      <c r="E27" s="571"/>
      <c r="F27" s="571"/>
      <c r="G27" s="572"/>
      <c r="H27" s="54">
        <v>8</v>
      </c>
      <c r="I27" s="570"/>
      <c r="J27" s="571"/>
      <c r="K27" s="571"/>
      <c r="L27" s="571"/>
      <c r="M27" s="571"/>
      <c r="N27" s="572"/>
      <c r="O27" s="50"/>
      <c r="P27" s="50"/>
      <c r="Q27" s="50"/>
      <c r="R27" s="267"/>
    </row>
    <row r="28" spans="1:18" x14ac:dyDescent="0.25">
      <c r="A28" s="54">
        <v>4</v>
      </c>
      <c r="B28" s="570" t="s">
        <v>445</v>
      </c>
      <c r="C28" s="571"/>
      <c r="D28" s="571"/>
      <c r="E28" s="571"/>
      <c r="F28" s="571"/>
      <c r="G28" s="572"/>
      <c r="H28" s="54">
        <v>9</v>
      </c>
      <c r="I28" s="570"/>
      <c r="J28" s="571"/>
      <c r="K28" s="571"/>
      <c r="L28" s="571"/>
      <c r="M28" s="571"/>
      <c r="N28" s="572"/>
      <c r="O28" s="50"/>
      <c r="P28" s="50"/>
      <c r="Q28" s="50"/>
      <c r="R28" s="50"/>
    </row>
    <row r="29" spans="1:18" x14ac:dyDescent="0.25">
      <c r="A29" s="54">
        <v>5</v>
      </c>
      <c r="B29" s="570"/>
      <c r="C29" s="571"/>
      <c r="D29" s="571"/>
      <c r="E29" s="571"/>
      <c r="F29" s="571"/>
      <c r="G29" s="572"/>
      <c r="H29" s="54">
        <v>10</v>
      </c>
      <c r="I29" s="599"/>
      <c r="J29" s="599"/>
      <c r="K29" s="599"/>
      <c r="L29" s="599"/>
      <c r="M29" s="599"/>
      <c r="N29" s="599"/>
      <c r="O29" s="50"/>
      <c r="P29" s="50"/>
      <c r="Q29" s="50"/>
      <c r="R29" s="50"/>
    </row>
    <row r="30" spans="1:18" x14ac:dyDescent="0.25">
      <c r="A30" s="600" t="s">
        <v>286</v>
      </c>
      <c r="B30" s="601"/>
      <c r="C30" s="601"/>
      <c r="D30" s="601"/>
      <c r="E30" s="601"/>
      <c r="F30" s="601"/>
      <c r="G30" s="601"/>
      <c r="H30" s="601"/>
      <c r="I30" s="601"/>
      <c r="J30" s="601"/>
      <c r="K30" s="601"/>
      <c r="L30" s="601"/>
      <c r="M30" s="601"/>
      <c r="N30" s="602"/>
      <c r="O30" s="55"/>
      <c r="P30" s="55"/>
      <c r="Q30" s="55"/>
      <c r="R30" s="56"/>
    </row>
    <row r="31" spans="1:18" x14ac:dyDescent="0.25">
      <c r="A31" s="603" t="s">
        <v>287</v>
      </c>
      <c r="B31" s="604"/>
      <c r="C31" s="604"/>
      <c r="D31" s="604"/>
      <c r="E31" s="604"/>
      <c r="F31" s="604"/>
      <c r="G31" s="604"/>
      <c r="H31" s="605"/>
      <c r="I31" s="591" t="s">
        <v>909</v>
      </c>
      <c r="J31" s="593"/>
      <c r="K31" s="606" t="s">
        <v>910</v>
      </c>
      <c r="L31" s="606"/>
      <c r="M31" s="594" t="s">
        <v>288</v>
      </c>
      <c r="N31" s="594"/>
      <c r="O31" s="594">
        <v>2027</v>
      </c>
      <c r="P31" s="594"/>
      <c r="Q31" s="594">
        <v>2028</v>
      </c>
      <c r="R31" s="594"/>
    </row>
    <row r="32" spans="1:18" x14ac:dyDescent="0.25">
      <c r="A32" s="595" t="s">
        <v>532</v>
      </c>
      <c r="B32" s="596"/>
      <c r="C32" s="596"/>
      <c r="D32" s="596"/>
      <c r="E32" s="596"/>
      <c r="F32" s="596"/>
      <c r="G32" s="596"/>
      <c r="H32" s="597"/>
      <c r="I32" s="598">
        <v>1</v>
      </c>
      <c r="J32" s="598"/>
      <c r="K32" s="598"/>
      <c r="L32" s="598"/>
      <c r="M32" s="598"/>
      <c r="N32" s="598"/>
      <c r="O32" s="598"/>
      <c r="P32" s="598"/>
      <c r="Q32" s="598"/>
      <c r="R32" s="598"/>
    </row>
    <row r="33" spans="1:18" ht="15" customHeight="1" x14ac:dyDescent="0.25">
      <c r="A33" s="603" t="s">
        <v>289</v>
      </c>
      <c r="B33" s="604"/>
      <c r="C33" s="604"/>
      <c r="D33" s="604"/>
      <c r="E33" s="604"/>
      <c r="F33" s="604"/>
      <c r="G33" s="604"/>
      <c r="H33" s="605"/>
      <c r="I33" s="591" t="s">
        <v>909</v>
      </c>
      <c r="J33" s="593"/>
      <c r="K33" s="606" t="s">
        <v>910</v>
      </c>
      <c r="L33" s="606"/>
      <c r="M33" s="594" t="s">
        <v>288</v>
      </c>
      <c r="N33" s="594"/>
      <c r="O33" s="594">
        <v>2027</v>
      </c>
      <c r="P33" s="594"/>
      <c r="Q33" s="594">
        <v>2028</v>
      </c>
      <c r="R33" s="594"/>
    </row>
    <row r="34" spans="1:18" x14ac:dyDescent="0.25">
      <c r="A34" s="595"/>
      <c r="B34" s="596"/>
      <c r="C34" s="596"/>
      <c r="D34" s="596"/>
      <c r="E34" s="596"/>
      <c r="F34" s="596"/>
      <c r="G34" s="596"/>
      <c r="H34" s="597"/>
      <c r="I34" s="607"/>
      <c r="J34" s="598"/>
      <c r="K34" s="607"/>
      <c r="L34" s="598"/>
      <c r="M34" s="598"/>
      <c r="N34" s="598"/>
      <c r="O34" s="607"/>
      <c r="P34" s="598"/>
      <c r="Q34" s="607"/>
      <c r="R34" s="598"/>
    </row>
    <row r="35" spans="1:18" ht="15" customHeight="1" x14ac:dyDescent="0.25">
      <c r="A35" s="603" t="s">
        <v>290</v>
      </c>
      <c r="B35" s="604"/>
      <c r="C35" s="604"/>
      <c r="D35" s="604"/>
      <c r="E35" s="604"/>
      <c r="F35" s="604"/>
      <c r="G35" s="604"/>
      <c r="H35" s="605"/>
      <c r="I35" s="591" t="s">
        <v>909</v>
      </c>
      <c r="J35" s="593"/>
      <c r="K35" s="606" t="s">
        <v>910</v>
      </c>
      <c r="L35" s="606"/>
      <c r="M35" s="594" t="s">
        <v>288</v>
      </c>
      <c r="N35" s="594"/>
      <c r="O35" s="594">
        <v>2027</v>
      </c>
      <c r="P35" s="594"/>
      <c r="Q35" s="594">
        <v>2028</v>
      </c>
      <c r="R35" s="594"/>
    </row>
    <row r="36" spans="1:18" x14ac:dyDescent="0.25">
      <c r="A36" s="595"/>
      <c r="B36" s="596"/>
      <c r="C36" s="596"/>
      <c r="D36" s="596"/>
      <c r="E36" s="596"/>
      <c r="F36" s="596"/>
      <c r="G36" s="596"/>
      <c r="H36" s="597"/>
      <c r="I36" s="598">
        <v>1</v>
      </c>
      <c r="J36" s="598"/>
      <c r="K36" s="598"/>
      <c r="L36" s="598"/>
      <c r="M36" s="598"/>
      <c r="N36" s="598"/>
      <c r="O36" s="608"/>
      <c r="P36" s="608"/>
      <c r="Q36" s="608"/>
      <c r="R36" s="608"/>
    </row>
    <row r="37" spans="1:18" ht="15" customHeight="1" x14ac:dyDescent="0.25">
      <c r="A37" s="603" t="s">
        <v>291</v>
      </c>
      <c r="B37" s="604"/>
      <c r="C37" s="604"/>
      <c r="D37" s="604"/>
      <c r="E37" s="604"/>
      <c r="F37" s="604"/>
      <c r="G37" s="604"/>
      <c r="H37" s="605"/>
      <c r="I37" s="591" t="s">
        <v>909</v>
      </c>
      <c r="J37" s="593"/>
      <c r="K37" s="606" t="s">
        <v>910</v>
      </c>
      <c r="L37" s="606"/>
      <c r="M37" s="594" t="s">
        <v>288</v>
      </c>
      <c r="N37" s="594"/>
      <c r="O37" s="594">
        <v>2027</v>
      </c>
      <c r="P37" s="594"/>
      <c r="Q37" s="594">
        <v>2028</v>
      </c>
      <c r="R37" s="594"/>
    </row>
    <row r="38" spans="1:18" x14ac:dyDescent="0.25">
      <c r="A38" s="609"/>
      <c r="B38" s="610"/>
      <c r="C38" s="610"/>
      <c r="D38" s="610"/>
      <c r="E38" s="610"/>
      <c r="F38" s="610"/>
      <c r="G38" s="610"/>
      <c r="H38" s="611"/>
      <c r="I38" s="598">
        <v>1</v>
      </c>
      <c r="J38" s="598"/>
      <c r="K38" s="598"/>
      <c r="L38" s="598"/>
      <c r="M38" s="598"/>
      <c r="N38" s="598"/>
      <c r="O38" s="598"/>
      <c r="P38" s="598"/>
      <c r="Q38" s="598"/>
      <c r="R38" s="598"/>
    </row>
    <row r="39" spans="1:18" x14ac:dyDescent="0.25">
      <c r="A39" s="50"/>
      <c r="B39" s="50"/>
      <c r="C39" s="50"/>
      <c r="D39" s="50"/>
      <c r="E39" s="50"/>
      <c r="F39" s="50"/>
      <c r="G39" s="50"/>
      <c r="H39" s="50"/>
      <c r="I39" s="50"/>
      <c r="J39" s="50"/>
      <c r="K39" s="50"/>
      <c r="L39" s="50"/>
      <c r="M39" s="50"/>
      <c r="N39" s="50"/>
      <c r="O39" s="50"/>
      <c r="P39" s="50"/>
      <c r="Q39" s="50"/>
      <c r="R39" s="50"/>
    </row>
    <row r="40" spans="1:18" x14ac:dyDescent="0.25">
      <c r="A40" s="600" t="s">
        <v>292</v>
      </c>
      <c r="B40" s="601"/>
      <c r="C40" s="601"/>
      <c r="D40" s="601"/>
      <c r="E40" s="601"/>
      <c r="F40" s="601"/>
      <c r="G40" s="601"/>
      <c r="H40" s="601"/>
      <c r="I40" s="601"/>
      <c r="J40" s="601"/>
      <c r="K40" s="601"/>
      <c r="L40" s="601"/>
      <c r="M40" s="601"/>
      <c r="N40" s="602"/>
      <c r="O40" s="50"/>
      <c r="P40" s="50"/>
      <c r="Q40" s="50"/>
      <c r="R40" s="50"/>
    </row>
    <row r="41" spans="1:18" ht="42.75" x14ac:dyDescent="0.25">
      <c r="A41" s="594" t="s">
        <v>293</v>
      </c>
      <c r="B41" s="594"/>
      <c r="C41" s="57" t="s">
        <v>294</v>
      </c>
      <c r="D41" s="57" t="s">
        <v>295</v>
      </c>
      <c r="E41" s="57" t="s">
        <v>296</v>
      </c>
      <c r="F41" s="57" t="s">
        <v>297</v>
      </c>
      <c r="G41" s="57" t="s">
        <v>298</v>
      </c>
      <c r="H41" s="57" t="s">
        <v>299</v>
      </c>
      <c r="I41" s="57" t="s">
        <v>300</v>
      </c>
      <c r="J41" s="57" t="s">
        <v>301</v>
      </c>
      <c r="K41" s="57" t="s">
        <v>302</v>
      </c>
      <c r="L41" s="57" t="s">
        <v>303</v>
      </c>
      <c r="M41" s="57" t="s">
        <v>304</v>
      </c>
      <c r="N41" s="57" t="s">
        <v>305</v>
      </c>
      <c r="O41" s="50"/>
      <c r="P41" s="50"/>
      <c r="Q41" s="50"/>
      <c r="R41" s="50"/>
    </row>
    <row r="42" spans="1:18" x14ac:dyDescent="0.25">
      <c r="A42" s="612">
        <f>IF(A25&gt;0,A25,"")</f>
        <v>1</v>
      </c>
      <c r="B42" s="613"/>
      <c r="C42" s="58"/>
      <c r="D42" s="58"/>
      <c r="E42" s="58"/>
      <c r="F42" s="254"/>
      <c r="G42" s="254"/>
      <c r="H42" s="254"/>
      <c r="I42" s="329"/>
      <c r="J42" s="330"/>
      <c r="K42" s="330"/>
      <c r="L42" s="330"/>
      <c r="M42" s="330"/>
      <c r="N42" s="330"/>
      <c r="O42" s="50"/>
      <c r="P42" s="50"/>
      <c r="Q42" s="50"/>
      <c r="R42" s="50"/>
    </row>
    <row r="43" spans="1:18" x14ac:dyDescent="0.25">
      <c r="A43" s="612">
        <f>IF(A26&gt;0,A26,"")</f>
        <v>2</v>
      </c>
      <c r="B43" s="613"/>
      <c r="C43" s="58"/>
      <c r="D43" s="58"/>
      <c r="E43" s="58"/>
      <c r="F43" s="58"/>
      <c r="G43" s="58"/>
      <c r="H43" s="58"/>
      <c r="I43" s="330"/>
      <c r="J43" s="330"/>
      <c r="K43" s="329"/>
      <c r="L43" s="329"/>
      <c r="M43" s="329"/>
      <c r="N43" s="330"/>
      <c r="O43" s="50"/>
      <c r="P43" s="50"/>
      <c r="Q43" s="50"/>
      <c r="R43" s="50"/>
    </row>
    <row r="44" spans="1:18" x14ac:dyDescent="0.25">
      <c r="A44" s="612">
        <f>IF(A27&gt;0,A27,"")</f>
        <v>3</v>
      </c>
      <c r="B44" s="613"/>
      <c r="C44" s="58"/>
      <c r="D44" s="125"/>
      <c r="E44" s="58"/>
      <c r="F44" s="58"/>
      <c r="G44" s="58"/>
      <c r="H44" s="58"/>
      <c r="I44" s="330"/>
      <c r="J44" s="330"/>
      <c r="K44" s="330"/>
      <c r="L44" s="329"/>
      <c r="M44" s="329"/>
      <c r="N44" s="330"/>
      <c r="O44" s="50"/>
      <c r="P44" s="50"/>
      <c r="Q44" s="50"/>
      <c r="R44" s="50"/>
    </row>
    <row r="45" spans="1:18" x14ac:dyDescent="0.25">
      <c r="A45" s="612">
        <v>4</v>
      </c>
      <c r="B45" s="613"/>
      <c r="C45" s="58"/>
      <c r="D45" s="58"/>
      <c r="E45" s="58"/>
      <c r="F45" s="58"/>
      <c r="G45" s="58"/>
      <c r="H45" s="58"/>
      <c r="I45" s="330"/>
      <c r="J45" s="330"/>
      <c r="K45" s="330"/>
      <c r="L45" s="330"/>
      <c r="M45" s="330"/>
      <c r="N45" s="329"/>
      <c r="O45" s="50"/>
      <c r="P45" s="50"/>
      <c r="Q45" s="50"/>
      <c r="R45" s="50"/>
    </row>
    <row r="46" spans="1:18" ht="15.75" thickBot="1" x14ac:dyDescent="0.3">
      <c r="A46" s="612">
        <v>5</v>
      </c>
      <c r="B46" s="613"/>
      <c r="C46" s="58"/>
      <c r="D46" s="58"/>
      <c r="E46" s="58"/>
      <c r="F46" s="58"/>
      <c r="G46" s="58"/>
      <c r="H46" s="58"/>
      <c r="I46" s="58"/>
      <c r="J46" s="58"/>
      <c r="K46" s="58"/>
      <c r="L46" s="58"/>
      <c r="M46" s="58"/>
      <c r="N46" s="59"/>
      <c r="O46" s="50"/>
      <c r="P46" s="50"/>
      <c r="Q46" s="50"/>
      <c r="R46" s="50"/>
    </row>
    <row r="47" spans="1:18" x14ac:dyDescent="0.25">
      <c r="A47" s="612">
        <v>6</v>
      </c>
      <c r="B47" s="613"/>
      <c r="C47" s="58"/>
      <c r="D47" s="58"/>
      <c r="E47" s="58"/>
      <c r="F47" s="58"/>
      <c r="G47" s="58"/>
      <c r="H47" s="58"/>
      <c r="I47" s="58"/>
      <c r="J47" s="58"/>
      <c r="K47" s="58"/>
      <c r="L47" s="58"/>
      <c r="M47" s="58"/>
      <c r="N47" s="58"/>
      <c r="O47" s="50"/>
      <c r="P47" s="50"/>
      <c r="Q47" s="50"/>
      <c r="R47" s="50"/>
    </row>
    <row r="48" spans="1:18" x14ac:dyDescent="0.25">
      <c r="A48" s="612">
        <v>7</v>
      </c>
      <c r="B48" s="613"/>
      <c r="C48" s="58"/>
      <c r="D48" s="58"/>
      <c r="E48" s="58"/>
      <c r="F48" s="58"/>
      <c r="G48" s="58"/>
      <c r="H48" s="58"/>
      <c r="I48" s="58"/>
      <c r="J48" s="58"/>
      <c r="K48" s="58"/>
      <c r="L48" s="58"/>
      <c r="M48" s="58"/>
      <c r="N48" s="58"/>
      <c r="O48" s="50"/>
      <c r="P48" s="50"/>
      <c r="Q48" s="50"/>
      <c r="R48" s="50"/>
    </row>
    <row r="49" spans="1:18" x14ac:dyDescent="0.25">
      <c r="A49" s="612">
        <v>8</v>
      </c>
      <c r="B49" s="613"/>
      <c r="C49" s="58"/>
      <c r="D49" s="58"/>
      <c r="E49" s="58"/>
      <c r="F49" s="58"/>
      <c r="G49" s="58"/>
      <c r="H49" s="58"/>
      <c r="I49" s="58"/>
      <c r="J49" s="58"/>
      <c r="K49" s="58"/>
      <c r="L49" s="58"/>
      <c r="M49" s="58"/>
      <c r="N49" s="60"/>
      <c r="O49" s="61"/>
      <c r="P49" s="50"/>
      <c r="Q49" s="50"/>
      <c r="R49" s="50"/>
    </row>
    <row r="50" spans="1:18" hidden="1" x14ac:dyDescent="0.25">
      <c r="A50" s="612">
        <v>9</v>
      </c>
      <c r="B50" s="613"/>
      <c r="C50" s="58"/>
      <c r="D50" s="58"/>
      <c r="E50" s="58"/>
      <c r="F50" s="58"/>
      <c r="G50" s="58"/>
      <c r="H50" s="58"/>
      <c r="I50" s="58"/>
      <c r="J50" s="58"/>
      <c r="K50" s="58"/>
      <c r="L50" s="58"/>
      <c r="M50" s="58"/>
      <c r="N50" s="58"/>
      <c r="O50" s="50"/>
      <c r="P50" s="50"/>
      <c r="Q50" s="50"/>
      <c r="R50" s="50"/>
    </row>
    <row r="51" spans="1:18" ht="15.75" hidden="1" thickBot="1" x14ac:dyDescent="0.3">
      <c r="A51" s="614"/>
      <c r="B51" s="615"/>
      <c r="C51" s="59"/>
      <c r="D51" s="59"/>
      <c r="E51" s="59"/>
      <c r="F51" s="59"/>
      <c r="G51" s="59"/>
      <c r="H51" s="59"/>
      <c r="I51" s="59"/>
      <c r="J51" s="59"/>
      <c r="K51" s="59"/>
      <c r="L51" s="59"/>
      <c r="M51" s="59"/>
      <c r="N51" s="59"/>
      <c r="O51" s="50"/>
      <c r="P51" s="50"/>
      <c r="Q51" s="50"/>
      <c r="R51" s="50"/>
    </row>
    <row r="52" spans="1:18" hidden="1" x14ac:dyDescent="0.25">
      <c r="A52" s="612">
        <v>10</v>
      </c>
      <c r="B52" s="613"/>
      <c r="C52" s="58"/>
      <c r="D52" s="58"/>
      <c r="E52" s="58"/>
      <c r="F52" s="58"/>
      <c r="G52" s="58"/>
      <c r="H52" s="58"/>
      <c r="I52" s="58"/>
      <c r="J52" s="58"/>
      <c r="K52" s="58"/>
      <c r="L52" s="58"/>
      <c r="M52" s="58"/>
      <c r="N52" s="58"/>
      <c r="O52" s="50"/>
      <c r="P52" s="50"/>
      <c r="Q52" s="50"/>
      <c r="R52" s="50"/>
    </row>
    <row r="53" spans="1:18" ht="15.75" hidden="1" thickBot="1" x14ac:dyDescent="0.3">
      <c r="A53" s="614"/>
      <c r="B53" s="615"/>
      <c r="C53" s="59"/>
      <c r="D53" s="59"/>
      <c r="E53" s="59"/>
      <c r="F53" s="59"/>
      <c r="G53" s="59"/>
      <c r="H53" s="59"/>
      <c r="I53" s="59"/>
      <c r="J53" s="59"/>
      <c r="K53" s="59"/>
      <c r="L53" s="59"/>
      <c r="M53" s="59"/>
      <c r="N53" s="59"/>
      <c r="O53" s="50"/>
      <c r="P53" s="50"/>
      <c r="Q53" s="50"/>
      <c r="R53" s="50"/>
    </row>
    <row r="54" spans="1:18" hidden="1" x14ac:dyDescent="0.25">
      <c r="A54" s="262"/>
      <c r="B54" s="262"/>
      <c r="C54" s="262"/>
      <c r="D54" s="262"/>
      <c r="E54" s="262"/>
      <c r="F54" s="262"/>
      <c r="G54" s="262"/>
      <c r="H54" s="262"/>
      <c r="I54" s="262"/>
      <c r="J54" s="262"/>
      <c r="K54" s="262"/>
      <c r="L54" s="262"/>
      <c r="M54" s="262"/>
      <c r="N54" s="262"/>
      <c r="O54" s="50"/>
      <c r="P54" s="50"/>
      <c r="Q54" s="50"/>
      <c r="R54" s="50"/>
    </row>
    <row r="55" spans="1:18" x14ac:dyDescent="0.25">
      <c r="A55" s="623" t="s">
        <v>306</v>
      </c>
      <c r="B55" s="624"/>
      <c r="C55" s="624"/>
      <c r="D55" s="624"/>
      <c r="E55" s="624"/>
      <c r="F55" s="624"/>
      <c r="G55" s="624"/>
      <c r="H55" s="624"/>
      <c r="I55" s="624"/>
      <c r="J55" s="624"/>
      <c r="K55" s="624"/>
      <c r="L55" s="624"/>
      <c r="M55" s="624"/>
      <c r="N55" s="625"/>
      <c r="O55" s="50"/>
      <c r="P55" s="50"/>
      <c r="Q55" s="50"/>
      <c r="R55" s="50"/>
    </row>
    <row r="56" spans="1:18" x14ac:dyDescent="0.25">
      <c r="A56" s="255" t="s">
        <v>307</v>
      </c>
      <c r="B56" s="626" t="s">
        <v>308</v>
      </c>
      <c r="C56" s="627"/>
      <c r="D56" s="627"/>
      <c r="E56" s="627"/>
      <c r="F56" s="628"/>
      <c r="G56" s="629" t="s">
        <v>309</v>
      </c>
      <c r="H56" s="629"/>
      <c r="I56" s="629" t="s">
        <v>310</v>
      </c>
      <c r="J56" s="629"/>
      <c r="K56" s="629" t="s">
        <v>311</v>
      </c>
      <c r="L56" s="629"/>
      <c r="M56" s="567" t="s">
        <v>312</v>
      </c>
      <c r="N56" s="567"/>
      <c r="O56" s="50"/>
      <c r="P56" s="50"/>
      <c r="Q56" s="50"/>
      <c r="R56" s="50"/>
    </row>
    <row r="57" spans="1:18" x14ac:dyDescent="0.25">
      <c r="A57" s="256" t="s">
        <v>680</v>
      </c>
      <c r="B57" s="616" t="s">
        <v>374</v>
      </c>
      <c r="C57" s="617"/>
      <c r="D57" s="617"/>
      <c r="E57" s="617"/>
      <c r="F57" s="618"/>
      <c r="G57" s="619">
        <v>26.33</v>
      </c>
      <c r="H57" s="620"/>
      <c r="I57" s="621">
        <v>50</v>
      </c>
      <c r="J57" s="621"/>
      <c r="K57" s="621">
        <v>45</v>
      </c>
      <c r="L57" s="621"/>
      <c r="M57" s="622">
        <f>G57*I57</f>
        <v>1316.5</v>
      </c>
      <c r="N57" s="622"/>
      <c r="O57" s="324"/>
      <c r="P57" s="50"/>
      <c r="Q57" s="50"/>
      <c r="R57" s="50"/>
    </row>
    <row r="58" spans="1:18" x14ac:dyDescent="0.25">
      <c r="A58" s="256" t="s">
        <v>448</v>
      </c>
      <c r="B58" s="616" t="s">
        <v>372</v>
      </c>
      <c r="C58" s="617"/>
      <c r="D58" s="617"/>
      <c r="E58" s="617"/>
      <c r="F58" s="618"/>
      <c r="G58" s="619">
        <v>27.3</v>
      </c>
      <c r="H58" s="620"/>
      <c r="I58" s="621">
        <v>10</v>
      </c>
      <c r="J58" s="621"/>
      <c r="K58" s="621">
        <v>10</v>
      </c>
      <c r="L58" s="621"/>
      <c r="M58" s="622">
        <f>G58*I58</f>
        <v>273</v>
      </c>
      <c r="N58" s="622"/>
      <c r="O58" s="50"/>
      <c r="P58" s="50"/>
      <c r="Q58" s="50"/>
      <c r="R58" s="50"/>
    </row>
    <row r="59" spans="1:18" x14ac:dyDescent="0.25">
      <c r="A59" s="256"/>
      <c r="B59" s="616"/>
      <c r="C59" s="617"/>
      <c r="D59" s="617"/>
      <c r="E59" s="617"/>
      <c r="F59" s="618"/>
      <c r="G59" s="619"/>
      <c r="H59" s="620"/>
      <c r="I59" s="621"/>
      <c r="J59" s="621"/>
      <c r="K59" s="621"/>
      <c r="L59" s="621"/>
      <c r="M59" s="630"/>
      <c r="N59" s="630"/>
      <c r="O59" s="50"/>
      <c r="P59" s="50"/>
      <c r="Q59" s="50"/>
      <c r="R59" s="50"/>
    </row>
    <row r="60" spans="1:18" x14ac:dyDescent="0.25">
      <c r="A60" s="256"/>
      <c r="B60" s="616"/>
      <c r="C60" s="617"/>
      <c r="D60" s="617"/>
      <c r="E60" s="617"/>
      <c r="F60" s="618"/>
      <c r="G60" s="619"/>
      <c r="H60" s="620"/>
      <c r="I60" s="621"/>
      <c r="J60" s="621"/>
      <c r="K60" s="621"/>
      <c r="L60" s="621"/>
      <c r="M60" s="630"/>
      <c r="N60" s="630"/>
      <c r="O60" s="50"/>
      <c r="P60" s="50"/>
      <c r="Q60" s="50"/>
      <c r="R60" s="50"/>
    </row>
    <row r="61" spans="1:18" x14ac:dyDescent="0.25">
      <c r="A61" s="256"/>
      <c r="B61" s="616"/>
      <c r="C61" s="617"/>
      <c r="D61" s="617"/>
      <c r="E61" s="617"/>
      <c r="F61" s="618"/>
      <c r="G61" s="619"/>
      <c r="H61" s="620"/>
      <c r="I61" s="621"/>
      <c r="J61" s="621"/>
      <c r="K61" s="621"/>
      <c r="L61" s="621"/>
      <c r="M61" s="630"/>
      <c r="N61" s="630"/>
      <c r="O61" s="50"/>
      <c r="P61" s="50"/>
      <c r="Q61" s="50"/>
      <c r="R61" s="50"/>
    </row>
    <row r="62" spans="1:18" x14ac:dyDescent="0.25">
      <c r="A62" s="256"/>
      <c r="B62" s="616"/>
      <c r="C62" s="617"/>
      <c r="D62" s="617"/>
      <c r="E62" s="617"/>
      <c r="F62" s="618"/>
      <c r="G62" s="619"/>
      <c r="H62" s="620"/>
      <c r="I62" s="621"/>
      <c r="J62" s="621"/>
      <c r="K62" s="621"/>
      <c r="L62" s="621"/>
      <c r="M62" s="630"/>
      <c r="N62" s="630"/>
      <c r="O62" s="50"/>
      <c r="P62" s="50"/>
      <c r="Q62" s="50"/>
      <c r="R62" s="50"/>
    </row>
    <row r="63" spans="1:18" x14ac:dyDescent="0.25">
      <c r="A63" s="261">
        <f>COUNTA(B57:F62)</f>
        <v>2</v>
      </c>
      <c r="B63" s="631" t="s">
        <v>313</v>
      </c>
      <c r="C63" s="631"/>
      <c r="D63" s="631"/>
      <c r="E63" s="631"/>
      <c r="F63" s="631"/>
      <c r="G63" s="631"/>
      <c r="H63" s="631"/>
      <c r="I63" s="631"/>
      <c r="J63" s="631"/>
      <c r="K63" s="631"/>
      <c r="L63" s="632"/>
      <c r="M63" s="633">
        <f>SUM(M57:N62)</f>
        <v>1589.5</v>
      </c>
      <c r="N63" s="634"/>
      <c r="O63" s="50"/>
      <c r="P63" s="50"/>
      <c r="Q63" s="50"/>
      <c r="R63" s="50"/>
    </row>
    <row r="64" spans="1:18" x14ac:dyDescent="0.25">
      <c r="A64" s="262"/>
      <c r="B64" s="262"/>
      <c r="C64" s="262"/>
      <c r="D64" s="262"/>
      <c r="E64" s="262"/>
      <c r="F64" s="262"/>
      <c r="G64" s="262"/>
      <c r="H64" s="262"/>
      <c r="I64" s="262"/>
      <c r="J64" s="262"/>
      <c r="K64" s="262"/>
      <c r="L64" s="262"/>
      <c r="M64" s="262"/>
      <c r="N64" s="262"/>
      <c r="O64" s="50"/>
      <c r="P64" s="50"/>
      <c r="Q64" s="50"/>
      <c r="R64" s="50"/>
    </row>
    <row r="65" spans="1:18" x14ac:dyDescent="0.25">
      <c r="A65" s="623" t="s">
        <v>314</v>
      </c>
      <c r="B65" s="624"/>
      <c r="C65" s="624"/>
      <c r="D65" s="624"/>
      <c r="E65" s="624"/>
      <c r="F65" s="624"/>
      <c r="G65" s="624"/>
      <c r="H65" s="624"/>
      <c r="I65" s="624"/>
      <c r="J65" s="624"/>
      <c r="K65" s="624"/>
      <c r="L65" s="624"/>
      <c r="M65" s="624"/>
      <c r="N65" s="625"/>
      <c r="O65" s="50"/>
      <c r="P65" s="50"/>
      <c r="Q65" s="50"/>
      <c r="R65" s="50"/>
    </row>
    <row r="66" spans="1:18" x14ac:dyDescent="0.25">
      <c r="A66" s="648" t="s">
        <v>315</v>
      </c>
      <c r="B66" s="649"/>
      <c r="C66" s="649"/>
      <c r="D66" s="650"/>
      <c r="E66" s="648" t="s">
        <v>115</v>
      </c>
      <c r="F66" s="649"/>
      <c r="G66" s="649"/>
      <c r="H66" s="649"/>
      <c r="I66" s="649"/>
      <c r="J66" s="649"/>
      <c r="K66" s="649"/>
      <c r="L66" s="649"/>
      <c r="M66" s="635" t="s">
        <v>316</v>
      </c>
      <c r="N66" s="637"/>
      <c r="O66" s="50"/>
      <c r="P66" s="50"/>
      <c r="Q66" s="50"/>
      <c r="R66" s="50"/>
    </row>
    <row r="67" spans="1:18" x14ac:dyDescent="0.25">
      <c r="A67" s="638" t="s">
        <v>786</v>
      </c>
      <c r="B67" s="639"/>
      <c r="C67" s="639"/>
      <c r="D67" s="640"/>
      <c r="E67" s="651" t="s">
        <v>952</v>
      </c>
      <c r="F67" s="639"/>
      <c r="G67" s="639"/>
      <c r="H67" s="639"/>
      <c r="I67" s="639"/>
      <c r="J67" s="639"/>
      <c r="K67" s="639"/>
      <c r="L67" s="639"/>
      <c r="M67" s="652">
        <v>6100</v>
      </c>
      <c r="N67" s="653"/>
      <c r="O67" s="50"/>
      <c r="P67" s="50"/>
      <c r="Q67" s="50"/>
      <c r="R67" s="50"/>
    </row>
    <row r="68" spans="1:18" x14ac:dyDescent="0.25">
      <c r="A68" s="641"/>
      <c r="B68" s="642"/>
      <c r="C68" s="642"/>
      <c r="D68" s="643"/>
      <c r="E68" s="641"/>
      <c r="F68" s="642"/>
      <c r="G68" s="642"/>
      <c r="H68" s="642"/>
      <c r="I68" s="642"/>
      <c r="J68" s="642"/>
      <c r="K68" s="642"/>
      <c r="L68" s="642"/>
      <c r="M68" s="654"/>
      <c r="N68" s="655"/>
      <c r="O68" s="66"/>
      <c r="P68" s="67"/>
      <c r="Q68" s="50"/>
      <c r="R68" s="50"/>
    </row>
    <row r="69" spans="1:18" x14ac:dyDescent="0.25">
      <c r="A69" s="638"/>
      <c r="B69" s="639"/>
      <c r="C69" s="639"/>
      <c r="D69" s="640"/>
      <c r="E69" s="638"/>
      <c r="F69" s="639"/>
      <c r="G69" s="639"/>
      <c r="H69" s="639"/>
      <c r="I69" s="639"/>
      <c r="J69" s="639"/>
      <c r="K69" s="639"/>
      <c r="L69" s="639"/>
      <c r="M69" s="644"/>
      <c r="N69" s="645"/>
      <c r="O69" s="50"/>
      <c r="P69" s="50"/>
      <c r="Q69" s="50"/>
      <c r="R69" s="50"/>
    </row>
    <row r="70" spans="1:18" x14ac:dyDescent="0.25">
      <c r="A70" s="641"/>
      <c r="B70" s="642"/>
      <c r="C70" s="642"/>
      <c r="D70" s="643"/>
      <c r="E70" s="641"/>
      <c r="F70" s="642"/>
      <c r="G70" s="642"/>
      <c r="H70" s="642"/>
      <c r="I70" s="642"/>
      <c r="J70" s="642"/>
      <c r="K70" s="642"/>
      <c r="L70" s="642"/>
      <c r="M70" s="646"/>
      <c r="N70" s="647"/>
      <c r="O70" s="50"/>
      <c r="P70" s="50"/>
      <c r="Q70" s="50"/>
      <c r="R70" s="50"/>
    </row>
    <row r="71" spans="1:18" x14ac:dyDescent="0.25">
      <c r="A71" s="638"/>
      <c r="B71" s="639"/>
      <c r="C71" s="639"/>
      <c r="D71" s="640"/>
      <c r="E71" s="638"/>
      <c r="F71" s="639"/>
      <c r="G71" s="639"/>
      <c r="H71" s="639"/>
      <c r="I71" s="639"/>
      <c r="J71" s="639"/>
      <c r="K71" s="639"/>
      <c r="L71" s="639"/>
      <c r="M71" s="644"/>
      <c r="N71" s="645"/>
      <c r="O71" s="50"/>
      <c r="P71" s="50"/>
      <c r="Q71" s="50"/>
      <c r="R71" s="50"/>
    </row>
    <row r="72" spans="1:18" x14ac:dyDescent="0.25">
      <c r="A72" s="641"/>
      <c r="B72" s="642"/>
      <c r="C72" s="642"/>
      <c r="D72" s="643"/>
      <c r="E72" s="641"/>
      <c r="F72" s="642"/>
      <c r="G72" s="642"/>
      <c r="H72" s="642"/>
      <c r="I72" s="642"/>
      <c r="J72" s="642"/>
      <c r="K72" s="642"/>
      <c r="L72" s="642"/>
      <c r="M72" s="646"/>
      <c r="N72" s="647"/>
      <c r="O72" s="50"/>
      <c r="P72" s="50"/>
      <c r="Q72" s="50"/>
      <c r="R72" s="50"/>
    </row>
    <row r="73" spans="1:18" x14ac:dyDescent="0.25">
      <c r="A73" s="635" t="s">
        <v>317</v>
      </c>
      <c r="B73" s="636"/>
      <c r="C73" s="636"/>
      <c r="D73" s="636"/>
      <c r="E73" s="636"/>
      <c r="F73" s="636"/>
      <c r="G73" s="636"/>
      <c r="H73" s="636"/>
      <c r="I73" s="636"/>
      <c r="J73" s="636"/>
      <c r="K73" s="636"/>
      <c r="L73" s="637"/>
      <c r="M73" s="633">
        <f>SUM(M63:M72)</f>
        <v>7689.5</v>
      </c>
      <c r="N73" s="634"/>
      <c r="O73" s="50"/>
      <c r="P73" s="50"/>
      <c r="Q73" s="50"/>
      <c r="R73" s="50"/>
    </row>
  </sheetData>
  <mergeCells count="149">
    <mergeCell ref="A73:L73"/>
    <mergeCell ref="M73:N73"/>
    <mergeCell ref="A69:D70"/>
    <mergeCell ref="E69:L70"/>
    <mergeCell ref="M69:N70"/>
    <mergeCell ref="A71:D72"/>
    <mergeCell ref="E71:L72"/>
    <mergeCell ref="M71:N72"/>
    <mergeCell ref="A65:N65"/>
    <mergeCell ref="A66:D66"/>
    <mergeCell ref="E66:L66"/>
    <mergeCell ref="M66:N66"/>
    <mergeCell ref="A67:D68"/>
    <mergeCell ref="E67:L68"/>
    <mergeCell ref="M67:N68"/>
    <mergeCell ref="B62:F62"/>
    <mergeCell ref="G62:H62"/>
    <mergeCell ref="I62:J62"/>
    <mergeCell ref="K62:L62"/>
    <mergeCell ref="M62:N62"/>
    <mergeCell ref="B63:L63"/>
    <mergeCell ref="M63:N63"/>
    <mergeCell ref="B60:F60"/>
    <mergeCell ref="G60:H60"/>
    <mergeCell ref="I60:J60"/>
    <mergeCell ref="K60:L60"/>
    <mergeCell ref="M60:N60"/>
    <mergeCell ref="B61:F61"/>
    <mergeCell ref="G61:H61"/>
    <mergeCell ref="I61:J61"/>
    <mergeCell ref="K61:L61"/>
    <mergeCell ref="M61:N61"/>
    <mergeCell ref="B58:F58"/>
    <mergeCell ref="G58:H58"/>
    <mergeCell ref="I58:J58"/>
    <mergeCell ref="K58:L58"/>
    <mergeCell ref="M58:N58"/>
    <mergeCell ref="B59:F59"/>
    <mergeCell ref="G59:H59"/>
    <mergeCell ref="I59:J59"/>
    <mergeCell ref="K59:L59"/>
    <mergeCell ref="M59:N59"/>
    <mergeCell ref="B57:F57"/>
    <mergeCell ref="G57:H57"/>
    <mergeCell ref="I57:J57"/>
    <mergeCell ref="K57:L57"/>
    <mergeCell ref="M57:N57"/>
    <mergeCell ref="A55:N55"/>
    <mergeCell ref="B56:F56"/>
    <mergeCell ref="G56:H56"/>
    <mergeCell ref="I56:J56"/>
    <mergeCell ref="K56:L56"/>
    <mergeCell ref="M56:N56"/>
    <mergeCell ref="A46:B46"/>
    <mergeCell ref="A47:B47"/>
    <mergeCell ref="A48:B48"/>
    <mergeCell ref="A49:B49"/>
    <mergeCell ref="A50:B51"/>
    <mergeCell ref="A52:B53"/>
    <mergeCell ref="A40:N40"/>
    <mergeCell ref="A41:B41"/>
    <mergeCell ref="A42:B42"/>
    <mergeCell ref="A43:B43"/>
    <mergeCell ref="A44:B44"/>
    <mergeCell ref="A45:B45"/>
    <mergeCell ref="A38:H38"/>
    <mergeCell ref="I38:J38"/>
    <mergeCell ref="K38:L38"/>
    <mergeCell ref="M38:N38"/>
    <mergeCell ref="O38:P38"/>
    <mergeCell ref="Q38:R38"/>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A33:H33"/>
    <mergeCell ref="I33:J33"/>
    <mergeCell ref="K33:L33"/>
    <mergeCell ref="M33:N33"/>
    <mergeCell ref="O33:P33"/>
    <mergeCell ref="Q33:R33"/>
    <mergeCell ref="O31:P31"/>
    <mergeCell ref="Q31:R31"/>
    <mergeCell ref="A32:H32"/>
    <mergeCell ref="I32:J32"/>
    <mergeCell ref="K32:L32"/>
    <mergeCell ref="M32:N32"/>
    <mergeCell ref="O32:P32"/>
    <mergeCell ref="Q32:R32"/>
    <mergeCell ref="B29:G29"/>
    <mergeCell ref="I29:N29"/>
    <mergeCell ref="A30:N30"/>
    <mergeCell ref="A31:H31"/>
    <mergeCell ref="I31:J31"/>
    <mergeCell ref="K31:L31"/>
    <mergeCell ref="M31:N31"/>
    <mergeCell ref="B27:G27"/>
    <mergeCell ref="I27:N27"/>
    <mergeCell ref="B28:G28"/>
    <mergeCell ref="I28:N28"/>
    <mergeCell ref="A10:B10"/>
    <mergeCell ref="C10:N10"/>
    <mergeCell ref="A11:B23"/>
    <mergeCell ref="C11:N23"/>
    <mergeCell ref="A24:N24"/>
    <mergeCell ref="B25:G25"/>
    <mergeCell ref="I25:N25"/>
    <mergeCell ref="A9:B9"/>
    <mergeCell ref="C9:N9"/>
    <mergeCell ref="A6:D7"/>
    <mergeCell ref="E6:H7"/>
    <mergeCell ref="I6:N6"/>
    <mergeCell ref="I7:J7"/>
    <mergeCell ref="K7:L7"/>
    <mergeCell ref="M7:N7"/>
    <mergeCell ref="B26:G26"/>
    <mergeCell ref="I26:N26"/>
    <mergeCell ref="A1:N1"/>
    <mergeCell ref="A3:D3"/>
    <mergeCell ref="E3:H3"/>
    <mergeCell ref="I3:N3"/>
    <mergeCell ref="A4:D5"/>
    <mergeCell ref="E4:H5"/>
    <mergeCell ref="I4:N5"/>
    <mergeCell ref="A8:D8"/>
    <mergeCell ref="E8:H8"/>
    <mergeCell ref="I8:J8"/>
    <mergeCell ref="K8:L8"/>
    <mergeCell ref="M8:N8"/>
  </mergeCells>
  <conditionalFormatting sqref="C42:N45 C46:M46 C47:N50 C52:N52">
    <cfRule type="cellIs" dxfId="63" priority="1" stopIfTrue="1" operator="equal">
      <formula>"x"</formula>
    </cfRule>
  </conditionalFormatting>
  <conditionalFormatting sqref="N46 C51:N51 C53:N53">
    <cfRule type="cellIs" dxfId="62"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2:N53" xr:uid="{00000000-0002-0000-1400-000000000000}"/>
  </dataValidations>
  <pageMargins left="0.7" right="0.7" top="0.75" bottom="0.75" header="0.3" footer="0.3"/>
  <pageSetup paperSize="9" scale="78" fitToHeight="0" orientation="landscape"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5" x14ac:dyDescent="0.25"/>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U65388"/>
  <sheetViews>
    <sheetView topLeftCell="A34" zoomScaleNormal="100" workbookViewId="0">
      <selection activeCell="C10" sqref="C10:N22"/>
    </sheetView>
  </sheetViews>
  <sheetFormatPr defaultColWidth="9.140625" defaultRowHeight="12.75" x14ac:dyDescent="0.25"/>
  <cols>
    <col min="1" max="1" width="9.42578125" style="50" customWidth="1"/>
    <col min="2" max="2" width="15.28515625" style="50" customWidth="1"/>
    <col min="3" max="3" width="6.28515625" style="50" customWidth="1"/>
    <col min="4" max="7" width="6.5703125" style="50" customWidth="1"/>
    <col min="8" max="8" width="5.42578125" style="50" customWidth="1"/>
    <col min="9" max="9" width="6.5703125" style="50" customWidth="1"/>
    <col min="10" max="10" width="6.85546875" style="50" customWidth="1"/>
    <col min="11" max="11" width="6.5703125" style="50" customWidth="1"/>
    <col min="12" max="12" width="7" style="50" customWidth="1"/>
    <col min="13" max="13" width="6.5703125" style="50" customWidth="1"/>
    <col min="14" max="14" width="7.28515625" style="50" customWidth="1"/>
    <col min="15" max="15" width="7.5703125" style="50" customWidth="1"/>
    <col min="16" max="16" width="3.5703125" style="50" customWidth="1"/>
    <col min="17" max="17" width="6.7109375" style="50" customWidth="1"/>
    <col min="18" max="18" width="5.28515625" style="50" customWidth="1"/>
    <col min="19" max="244" width="9.140625" style="50"/>
    <col min="245" max="245" width="14.140625" style="50" bestFit="1" customWidth="1"/>
    <col min="246" max="16384" width="9.140625" style="50"/>
  </cols>
  <sheetData>
    <row r="1" spans="1:14" ht="18" customHeight="1" thickBot="1" x14ac:dyDescent="0.3">
      <c r="A1" s="520" t="s">
        <v>387</v>
      </c>
      <c r="B1" s="520"/>
      <c r="C1" s="520"/>
      <c r="D1" s="520"/>
      <c r="E1" s="520"/>
      <c r="F1" s="520"/>
      <c r="G1" s="520"/>
      <c r="H1" s="520"/>
      <c r="I1" s="520"/>
      <c r="J1" s="520"/>
      <c r="K1" s="520"/>
      <c r="L1" s="520"/>
      <c r="M1" s="520"/>
      <c r="N1" s="520"/>
    </row>
    <row r="2" spans="1:14" s="52" customFormat="1" ht="37.5" customHeight="1" x14ac:dyDescent="0.25">
      <c r="A2" s="521" t="s">
        <v>388</v>
      </c>
      <c r="B2" s="522"/>
      <c r="C2" s="522"/>
      <c r="D2" s="523"/>
      <c r="E2" s="524" t="s">
        <v>508</v>
      </c>
      <c r="F2" s="525"/>
      <c r="G2" s="525"/>
      <c r="H2" s="526"/>
      <c r="I2" s="1091" t="s">
        <v>390</v>
      </c>
      <c r="J2" s="1092"/>
      <c r="K2" s="1092"/>
      <c r="L2" s="1092"/>
      <c r="M2" s="1092"/>
      <c r="N2" s="1093"/>
    </row>
    <row r="3" spans="1:14" s="52" customFormat="1" ht="12.75" customHeight="1" x14ac:dyDescent="0.25">
      <c r="A3" s="529" t="s">
        <v>389</v>
      </c>
      <c r="B3" s="530"/>
      <c r="C3" s="530"/>
      <c r="D3" s="531"/>
      <c r="E3" s="535" t="s">
        <v>509</v>
      </c>
      <c r="F3" s="536"/>
      <c r="G3" s="536"/>
      <c r="H3" s="536"/>
      <c r="I3" s="537" t="s">
        <v>510</v>
      </c>
      <c r="J3" s="538"/>
      <c r="K3" s="538"/>
      <c r="L3" s="992"/>
      <c r="M3" s="992"/>
      <c r="N3" s="993"/>
    </row>
    <row r="4" spans="1:14" s="52" customFormat="1" ht="21.75" customHeight="1" x14ac:dyDescent="0.25">
      <c r="A4" s="532"/>
      <c r="B4" s="533"/>
      <c r="C4" s="533"/>
      <c r="D4" s="534"/>
      <c r="E4" s="536"/>
      <c r="F4" s="536"/>
      <c r="G4" s="536"/>
      <c r="H4" s="536"/>
      <c r="I4" s="994"/>
      <c r="J4" s="995"/>
      <c r="K4" s="995"/>
      <c r="L4" s="995"/>
      <c r="M4" s="995"/>
      <c r="N4" s="996"/>
    </row>
    <row r="5" spans="1:14" s="52" customFormat="1" ht="21.75" customHeight="1" x14ac:dyDescent="0.25">
      <c r="A5" s="557" t="s">
        <v>279</v>
      </c>
      <c r="B5" s="558"/>
      <c r="C5" s="558"/>
      <c r="D5" s="559"/>
      <c r="E5" s="563" t="s">
        <v>466</v>
      </c>
      <c r="F5" s="563"/>
      <c r="G5" s="563"/>
      <c r="H5" s="564"/>
      <c r="I5" s="997" t="s">
        <v>280</v>
      </c>
      <c r="J5" s="997"/>
      <c r="K5" s="997"/>
      <c r="L5" s="997"/>
      <c r="M5" s="997"/>
      <c r="N5" s="997"/>
    </row>
    <row r="6" spans="1:14" s="52" customFormat="1" ht="19.5" customHeight="1" x14ac:dyDescent="0.25">
      <c r="A6" s="560"/>
      <c r="B6" s="561"/>
      <c r="C6" s="561"/>
      <c r="D6" s="562"/>
      <c r="E6" s="565"/>
      <c r="F6" s="565"/>
      <c r="G6" s="565"/>
      <c r="H6" s="566"/>
      <c r="I6" s="998">
        <v>2026</v>
      </c>
      <c r="J6" s="999"/>
      <c r="K6" s="1000">
        <v>2027</v>
      </c>
      <c r="L6" s="1000"/>
      <c r="M6" s="1000">
        <v>2028</v>
      </c>
      <c r="N6" s="1000"/>
    </row>
    <row r="7" spans="1:14" s="52" customFormat="1" ht="31.7" customHeight="1" x14ac:dyDescent="0.25">
      <c r="A7" s="544" t="s">
        <v>281</v>
      </c>
      <c r="B7" s="545"/>
      <c r="C7" s="545"/>
      <c r="D7" s="546"/>
      <c r="E7" s="547"/>
      <c r="F7" s="547"/>
      <c r="G7" s="547"/>
      <c r="H7" s="548"/>
      <c r="I7" s="989" t="s">
        <v>338</v>
      </c>
      <c r="J7" s="990"/>
      <c r="K7" s="991" t="s">
        <v>338</v>
      </c>
      <c r="L7" s="991"/>
      <c r="M7" s="991" t="s">
        <v>338</v>
      </c>
      <c r="N7" s="991"/>
    </row>
    <row r="8" spans="1:14" ht="45.95" customHeight="1" x14ac:dyDescent="0.25">
      <c r="A8" s="552" t="s">
        <v>283</v>
      </c>
      <c r="B8" s="553"/>
      <c r="C8" s="554" t="s">
        <v>467</v>
      </c>
      <c r="D8" s="555"/>
      <c r="E8" s="555"/>
      <c r="F8" s="555"/>
      <c r="G8" s="555"/>
      <c r="H8" s="555"/>
      <c r="I8" s="555"/>
      <c r="J8" s="555"/>
      <c r="K8" s="555"/>
      <c r="L8" s="555"/>
      <c r="M8" s="555"/>
      <c r="N8" s="556"/>
    </row>
    <row r="9" spans="1:14" ht="38.25" hidden="1" customHeight="1" x14ac:dyDescent="0.25">
      <c r="A9" s="552"/>
      <c r="B9" s="553"/>
      <c r="C9" s="573"/>
      <c r="D9" s="574"/>
      <c r="E9" s="574"/>
      <c r="F9" s="574"/>
      <c r="G9" s="574"/>
      <c r="H9" s="574"/>
      <c r="I9" s="574"/>
      <c r="J9" s="574"/>
      <c r="K9" s="574"/>
      <c r="L9" s="574"/>
      <c r="M9" s="574"/>
      <c r="N9" s="575"/>
    </row>
    <row r="10" spans="1:14" ht="19.5" customHeight="1" x14ac:dyDescent="0.25">
      <c r="A10" s="576" t="s">
        <v>284</v>
      </c>
      <c r="B10" s="577"/>
      <c r="C10" s="1001" t="s">
        <v>948</v>
      </c>
      <c r="D10" s="1083"/>
      <c r="E10" s="1083"/>
      <c r="F10" s="1083"/>
      <c r="G10" s="1083"/>
      <c r="H10" s="1083"/>
      <c r="I10" s="1083"/>
      <c r="J10" s="1083"/>
      <c r="K10" s="1083"/>
      <c r="L10" s="1083"/>
      <c r="M10" s="1083"/>
      <c r="N10" s="1084"/>
    </row>
    <row r="11" spans="1:14" ht="19.5" customHeight="1" x14ac:dyDescent="0.25">
      <c r="A11" s="578"/>
      <c r="B11" s="579"/>
      <c r="C11" s="1085"/>
      <c r="D11" s="1086"/>
      <c r="E11" s="1086"/>
      <c r="F11" s="1086"/>
      <c r="G11" s="1086"/>
      <c r="H11" s="1086"/>
      <c r="I11" s="1086"/>
      <c r="J11" s="1086"/>
      <c r="K11" s="1086"/>
      <c r="L11" s="1086"/>
      <c r="M11" s="1086"/>
      <c r="N11" s="1087"/>
    </row>
    <row r="12" spans="1:14" ht="22.7" customHeight="1" x14ac:dyDescent="0.25">
      <c r="A12" s="578"/>
      <c r="B12" s="579"/>
      <c r="C12" s="1085"/>
      <c r="D12" s="1086"/>
      <c r="E12" s="1086"/>
      <c r="F12" s="1086"/>
      <c r="G12" s="1086"/>
      <c r="H12" s="1086"/>
      <c r="I12" s="1086"/>
      <c r="J12" s="1086"/>
      <c r="K12" s="1086"/>
      <c r="L12" s="1086"/>
      <c r="M12" s="1086"/>
      <c r="N12" s="1087"/>
    </row>
    <row r="13" spans="1:14" ht="21" customHeight="1" x14ac:dyDescent="0.25">
      <c r="A13" s="578"/>
      <c r="B13" s="579"/>
      <c r="C13" s="1085"/>
      <c r="D13" s="1086"/>
      <c r="E13" s="1086"/>
      <c r="F13" s="1086"/>
      <c r="G13" s="1086"/>
      <c r="H13" s="1086"/>
      <c r="I13" s="1086"/>
      <c r="J13" s="1086"/>
      <c r="K13" s="1086"/>
      <c r="L13" s="1086"/>
      <c r="M13" s="1086"/>
      <c r="N13" s="1087"/>
    </row>
    <row r="14" spans="1:14" ht="18.95" hidden="1" customHeight="1" x14ac:dyDescent="0.25">
      <c r="A14" s="578"/>
      <c r="B14" s="579"/>
      <c r="C14" s="1085"/>
      <c r="D14" s="1086"/>
      <c r="E14" s="1086"/>
      <c r="F14" s="1086"/>
      <c r="G14" s="1086"/>
      <c r="H14" s="1086"/>
      <c r="I14" s="1086"/>
      <c r="J14" s="1086"/>
      <c r="K14" s="1086"/>
      <c r="L14" s="1086"/>
      <c r="M14" s="1086"/>
      <c r="N14" s="1087"/>
    </row>
    <row r="15" spans="1:14" ht="16.5" hidden="1" customHeight="1" x14ac:dyDescent="0.25">
      <c r="A15" s="578"/>
      <c r="B15" s="579"/>
      <c r="C15" s="1085"/>
      <c r="D15" s="1086"/>
      <c r="E15" s="1086"/>
      <c r="F15" s="1086"/>
      <c r="G15" s="1086"/>
      <c r="H15" s="1086"/>
      <c r="I15" s="1086"/>
      <c r="J15" s="1086"/>
      <c r="K15" s="1086"/>
      <c r="L15" s="1086"/>
      <c r="M15" s="1086"/>
      <c r="N15" s="1087"/>
    </row>
    <row r="16" spans="1:14" ht="23.25" hidden="1" customHeight="1" x14ac:dyDescent="0.25">
      <c r="A16" s="578"/>
      <c r="B16" s="579"/>
      <c r="C16" s="1085"/>
      <c r="D16" s="1086"/>
      <c r="E16" s="1086"/>
      <c r="F16" s="1086"/>
      <c r="G16" s="1086"/>
      <c r="H16" s="1086"/>
      <c r="I16" s="1086"/>
      <c r="J16" s="1086"/>
      <c r="K16" s="1086"/>
      <c r="L16" s="1086"/>
      <c r="M16" s="1086"/>
      <c r="N16" s="1087"/>
    </row>
    <row r="17" spans="1:29" ht="20.25" customHeight="1" x14ac:dyDescent="0.25">
      <c r="A17" s="578"/>
      <c r="B17" s="579"/>
      <c r="C17" s="1085"/>
      <c r="D17" s="1086"/>
      <c r="E17" s="1086"/>
      <c r="F17" s="1086"/>
      <c r="G17" s="1086"/>
      <c r="H17" s="1086"/>
      <c r="I17" s="1086"/>
      <c r="J17" s="1086"/>
      <c r="K17" s="1086"/>
      <c r="L17" s="1086"/>
      <c r="M17" s="1086"/>
      <c r="N17" s="1087"/>
    </row>
    <row r="18" spans="1:29" ht="13.7" customHeight="1" x14ac:dyDescent="0.25">
      <c r="A18" s="578"/>
      <c r="B18" s="579"/>
      <c r="C18" s="1085"/>
      <c r="D18" s="1086"/>
      <c r="E18" s="1086"/>
      <c r="F18" s="1086"/>
      <c r="G18" s="1086"/>
      <c r="H18" s="1086"/>
      <c r="I18" s="1086"/>
      <c r="J18" s="1086"/>
      <c r="K18" s="1086"/>
      <c r="L18" s="1086"/>
      <c r="M18" s="1086"/>
      <c r="N18" s="1087"/>
    </row>
    <row r="19" spans="1:29" ht="13.7" customHeight="1" x14ac:dyDescent="0.25">
      <c r="A19" s="578"/>
      <c r="B19" s="579"/>
      <c r="C19" s="1085"/>
      <c r="D19" s="1086"/>
      <c r="E19" s="1086"/>
      <c r="F19" s="1086"/>
      <c r="G19" s="1086"/>
      <c r="H19" s="1086"/>
      <c r="I19" s="1086"/>
      <c r="J19" s="1086"/>
      <c r="K19" s="1086"/>
      <c r="L19" s="1086"/>
      <c r="M19" s="1086"/>
      <c r="N19" s="1087"/>
    </row>
    <row r="20" spans="1:29" ht="13.7" customHeight="1" x14ac:dyDescent="0.25">
      <c r="A20" s="578"/>
      <c r="B20" s="579"/>
      <c r="C20" s="1085"/>
      <c r="D20" s="1086"/>
      <c r="E20" s="1086"/>
      <c r="F20" s="1086"/>
      <c r="G20" s="1086"/>
      <c r="H20" s="1086"/>
      <c r="I20" s="1086"/>
      <c r="J20" s="1086"/>
      <c r="K20" s="1086"/>
      <c r="L20" s="1086"/>
      <c r="M20" s="1086"/>
      <c r="N20" s="1087"/>
    </row>
    <row r="21" spans="1:29" ht="13.7" customHeight="1" x14ac:dyDescent="0.25">
      <c r="A21" s="578"/>
      <c r="B21" s="579"/>
      <c r="C21" s="1085"/>
      <c r="D21" s="1086"/>
      <c r="E21" s="1086"/>
      <c r="F21" s="1086"/>
      <c r="G21" s="1086"/>
      <c r="H21" s="1086"/>
      <c r="I21" s="1086"/>
      <c r="J21" s="1086"/>
      <c r="K21" s="1086"/>
      <c r="L21" s="1086"/>
      <c r="M21" s="1086"/>
      <c r="N21" s="1087"/>
    </row>
    <row r="22" spans="1:29" ht="13.7" customHeight="1" x14ac:dyDescent="0.25">
      <c r="A22" s="580"/>
      <c r="B22" s="581"/>
      <c r="C22" s="1088"/>
      <c r="D22" s="1089"/>
      <c r="E22" s="1089"/>
      <c r="F22" s="1089"/>
      <c r="G22" s="1089"/>
      <c r="H22" s="1089"/>
      <c r="I22" s="1089"/>
      <c r="J22" s="1089"/>
      <c r="K22" s="1089"/>
      <c r="L22" s="1089"/>
      <c r="M22" s="1089"/>
      <c r="N22" s="1090"/>
    </row>
    <row r="23" spans="1:29" ht="18.95" customHeight="1" x14ac:dyDescent="0.25">
      <c r="A23" s="591" t="s">
        <v>0</v>
      </c>
      <c r="B23" s="592"/>
      <c r="C23" s="592"/>
      <c r="D23" s="592"/>
      <c r="E23" s="592"/>
      <c r="F23" s="592"/>
      <c r="G23" s="592"/>
      <c r="H23" s="592"/>
      <c r="I23" s="592"/>
      <c r="J23" s="592"/>
      <c r="K23" s="592"/>
      <c r="L23" s="592"/>
      <c r="M23" s="592"/>
      <c r="N23" s="593"/>
      <c r="R23" s="53"/>
      <c r="S23" s="53"/>
      <c r="T23" s="53"/>
      <c r="U23" s="53"/>
      <c r="V23" s="53"/>
      <c r="W23" s="53"/>
      <c r="X23" s="53"/>
      <c r="Y23" s="53"/>
      <c r="Z23" s="53"/>
      <c r="AA23" s="53"/>
      <c r="AB23" s="53"/>
      <c r="AC23" s="53"/>
    </row>
    <row r="24" spans="1:29" ht="17.25" customHeight="1" x14ac:dyDescent="0.25">
      <c r="A24" s="54">
        <v>1</v>
      </c>
      <c r="B24" s="570" t="s">
        <v>468</v>
      </c>
      <c r="C24" s="571"/>
      <c r="D24" s="571"/>
      <c r="E24" s="571"/>
      <c r="F24" s="571"/>
      <c r="G24" s="572"/>
      <c r="H24" s="54">
        <v>6</v>
      </c>
      <c r="I24" s="570"/>
      <c r="J24" s="571"/>
      <c r="K24" s="571"/>
      <c r="L24" s="571"/>
      <c r="M24" s="571"/>
      <c r="N24" s="572"/>
      <c r="R24" s="53"/>
      <c r="S24" s="53"/>
      <c r="T24" s="53"/>
      <c r="U24" s="53"/>
      <c r="V24" s="53"/>
      <c r="W24" s="53"/>
      <c r="X24" s="53"/>
      <c r="Y24" s="53"/>
      <c r="Z24" s="53"/>
      <c r="AA24" s="53"/>
      <c r="AB24" s="53"/>
      <c r="AC24" s="53"/>
    </row>
    <row r="25" spans="1:29" x14ac:dyDescent="0.25">
      <c r="A25" s="54">
        <v>2</v>
      </c>
      <c r="B25" s="570" t="s">
        <v>469</v>
      </c>
      <c r="C25" s="571"/>
      <c r="D25" s="571"/>
      <c r="E25" s="571"/>
      <c r="F25" s="571"/>
      <c r="G25" s="572"/>
      <c r="H25" s="54">
        <v>7</v>
      </c>
      <c r="I25" s="570"/>
      <c r="J25" s="571"/>
      <c r="K25" s="571"/>
      <c r="L25" s="571"/>
      <c r="M25" s="571"/>
      <c r="N25" s="572"/>
      <c r="R25" s="53"/>
      <c r="S25" s="53"/>
      <c r="T25" s="53"/>
      <c r="U25" s="53"/>
      <c r="V25" s="53"/>
      <c r="W25" s="53"/>
      <c r="X25" s="53"/>
      <c r="Y25" s="53"/>
      <c r="Z25" s="53"/>
      <c r="AA25" s="53"/>
      <c r="AB25" s="53"/>
      <c r="AC25" s="53"/>
    </row>
    <row r="26" spans="1:29" x14ac:dyDescent="0.25">
      <c r="A26" s="54">
        <v>3</v>
      </c>
      <c r="B26" s="570" t="s">
        <v>470</v>
      </c>
      <c r="C26" s="571"/>
      <c r="D26" s="571"/>
      <c r="E26" s="571"/>
      <c r="F26" s="571"/>
      <c r="G26" s="572"/>
      <c r="H26" s="54">
        <v>8</v>
      </c>
      <c r="I26" s="570"/>
      <c r="J26" s="571"/>
      <c r="K26" s="571"/>
      <c r="L26" s="571"/>
      <c r="M26" s="571"/>
      <c r="N26" s="572"/>
      <c r="R26" s="53"/>
      <c r="S26" s="53"/>
      <c r="T26" s="53"/>
      <c r="U26" s="53"/>
      <c r="V26" s="53"/>
      <c r="W26" s="53"/>
      <c r="X26" s="53"/>
      <c r="Y26" s="53"/>
      <c r="Z26" s="53"/>
      <c r="AA26" s="53"/>
      <c r="AB26" s="53"/>
      <c r="AC26" s="53"/>
    </row>
    <row r="27" spans="1:29" x14ac:dyDescent="0.25">
      <c r="A27" s="54">
        <v>4</v>
      </c>
      <c r="B27" s="570"/>
      <c r="C27" s="571"/>
      <c r="D27" s="571"/>
      <c r="E27" s="571"/>
      <c r="F27" s="571"/>
      <c r="G27" s="572"/>
      <c r="H27" s="54">
        <v>9</v>
      </c>
      <c r="I27" s="570"/>
      <c r="J27" s="571"/>
      <c r="K27" s="571"/>
      <c r="L27" s="571"/>
      <c r="M27" s="571"/>
      <c r="N27" s="572"/>
    </row>
    <row r="28" spans="1:29" x14ac:dyDescent="0.25">
      <c r="A28" s="54">
        <v>5</v>
      </c>
      <c r="B28" s="570"/>
      <c r="C28" s="571"/>
      <c r="D28" s="571"/>
      <c r="E28" s="571"/>
      <c r="F28" s="571"/>
      <c r="G28" s="572"/>
      <c r="H28" s="54">
        <v>10</v>
      </c>
      <c r="I28" s="599"/>
      <c r="J28" s="599"/>
      <c r="K28" s="599"/>
      <c r="L28" s="599"/>
      <c r="M28" s="599"/>
      <c r="N28" s="599"/>
    </row>
    <row r="29" spans="1:29" x14ac:dyDescent="0.25">
      <c r="A29" s="600" t="s">
        <v>286</v>
      </c>
      <c r="B29" s="601"/>
      <c r="C29" s="601"/>
      <c r="D29" s="601"/>
      <c r="E29" s="601"/>
      <c r="F29" s="601"/>
      <c r="G29" s="601"/>
      <c r="H29" s="601"/>
      <c r="I29" s="601"/>
      <c r="J29" s="601"/>
      <c r="K29" s="601"/>
      <c r="L29" s="601"/>
      <c r="M29" s="601"/>
      <c r="N29" s="602"/>
      <c r="O29" s="55"/>
      <c r="P29" s="55"/>
      <c r="Q29" s="55"/>
      <c r="R29" s="56"/>
    </row>
    <row r="30" spans="1:29" ht="24" customHeight="1" x14ac:dyDescent="0.25">
      <c r="A30" s="603" t="s">
        <v>287</v>
      </c>
      <c r="B30" s="604"/>
      <c r="C30" s="604"/>
      <c r="D30" s="604"/>
      <c r="E30" s="604"/>
      <c r="F30" s="604"/>
      <c r="G30" s="604"/>
      <c r="H30" s="605"/>
      <c r="I30" s="591" t="s">
        <v>909</v>
      </c>
      <c r="J30" s="593"/>
      <c r="K30" s="606" t="s">
        <v>910</v>
      </c>
      <c r="L30" s="606"/>
      <c r="M30" s="594" t="s">
        <v>288</v>
      </c>
      <c r="N30" s="594"/>
      <c r="O30" s="594">
        <v>2027</v>
      </c>
      <c r="P30" s="594"/>
      <c r="Q30" s="594">
        <v>2028</v>
      </c>
      <c r="R30" s="594"/>
    </row>
    <row r="31" spans="1:29" x14ac:dyDescent="0.25">
      <c r="A31" s="595"/>
      <c r="B31" s="596"/>
      <c r="C31" s="596"/>
      <c r="D31" s="596"/>
      <c r="E31" s="596"/>
      <c r="F31" s="596"/>
      <c r="G31" s="596"/>
      <c r="H31" s="597"/>
      <c r="I31" s="598"/>
      <c r="J31" s="598"/>
      <c r="K31" s="598"/>
      <c r="L31" s="598"/>
      <c r="M31" s="598"/>
      <c r="N31" s="598"/>
      <c r="O31" s="598"/>
      <c r="P31" s="598"/>
      <c r="Q31" s="598"/>
      <c r="R31" s="598"/>
    </row>
    <row r="32" spans="1:29" ht="23.25" customHeight="1" x14ac:dyDescent="0.25">
      <c r="A32" s="603" t="s">
        <v>289</v>
      </c>
      <c r="B32" s="604"/>
      <c r="C32" s="604"/>
      <c r="D32" s="604"/>
      <c r="E32" s="604"/>
      <c r="F32" s="604"/>
      <c r="G32" s="604"/>
      <c r="H32" s="605"/>
      <c r="I32" s="591" t="s">
        <v>909</v>
      </c>
      <c r="J32" s="593"/>
      <c r="K32" s="606" t="s">
        <v>910</v>
      </c>
      <c r="L32" s="606"/>
      <c r="M32" s="594" t="s">
        <v>288</v>
      </c>
      <c r="N32" s="594"/>
      <c r="O32" s="594">
        <v>2027</v>
      </c>
      <c r="P32" s="594"/>
      <c r="Q32" s="594">
        <v>2028</v>
      </c>
      <c r="R32" s="594"/>
    </row>
    <row r="33" spans="1:18" x14ac:dyDescent="0.25">
      <c r="A33" s="595" t="s">
        <v>533</v>
      </c>
      <c r="B33" s="596"/>
      <c r="C33" s="596"/>
      <c r="D33" s="596"/>
      <c r="E33" s="596"/>
      <c r="F33" s="596"/>
      <c r="G33" s="596"/>
      <c r="H33" s="597"/>
      <c r="I33" s="607">
        <v>43434</v>
      </c>
      <c r="J33" s="598"/>
      <c r="K33" s="607"/>
      <c r="L33" s="598"/>
      <c r="M33" s="598"/>
      <c r="N33" s="598"/>
      <c r="O33" s="607">
        <v>43434</v>
      </c>
      <c r="P33" s="598"/>
      <c r="Q33" s="607">
        <v>43434</v>
      </c>
      <c r="R33" s="598"/>
    </row>
    <row r="34" spans="1:18" ht="24" customHeight="1" x14ac:dyDescent="0.25">
      <c r="A34" s="603" t="s">
        <v>290</v>
      </c>
      <c r="B34" s="604"/>
      <c r="C34" s="604"/>
      <c r="D34" s="604"/>
      <c r="E34" s="604"/>
      <c r="F34" s="604"/>
      <c r="G34" s="604"/>
      <c r="H34" s="605"/>
      <c r="I34" s="591" t="s">
        <v>909</v>
      </c>
      <c r="J34" s="593"/>
      <c r="K34" s="606" t="s">
        <v>910</v>
      </c>
      <c r="L34" s="606"/>
      <c r="M34" s="594" t="s">
        <v>288</v>
      </c>
      <c r="N34" s="594"/>
      <c r="O34" s="594">
        <v>2027</v>
      </c>
      <c r="P34" s="594"/>
      <c r="Q34" s="594">
        <v>2028</v>
      </c>
      <c r="R34" s="594"/>
    </row>
    <row r="35" spans="1:18" x14ac:dyDescent="0.25">
      <c r="A35" s="595"/>
      <c r="B35" s="596"/>
      <c r="C35" s="596"/>
      <c r="D35" s="596"/>
      <c r="E35" s="596"/>
      <c r="F35" s="596"/>
      <c r="G35" s="596"/>
      <c r="H35" s="597"/>
      <c r="I35" s="608"/>
      <c r="J35" s="608"/>
      <c r="K35" s="598"/>
      <c r="L35" s="598"/>
      <c r="M35" s="598"/>
      <c r="N35" s="598"/>
      <c r="O35" s="608"/>
      <c r="P35" s="608"/>
      <c r="Q35" s="608"/>
      <c r="R35" s="608"/>
    </row>
    <row r="36" spans="1:18" ht="31.7" customHeight="1" x14ac:dyDescent="0.25">
      <c r="A36" s="603" t="s">
        <v>291</v>
      </c>
      <c r="B36" s="604"/>
      <c r="C36" s="604"/>
      <c r="D36" s="604"/>
      <c r="E36" s="604"/>
      <c r="F36" s="604"/>
      <c r="G36" s="604"/>
      <c r="H36" s="605"/>
      <c r="I36" s="591" t="s">
        <v>909</v>
      </c>
      <c r="J36" s="593"/>
      <c r="K36" s="606" t="s">
        <v>910</v>
      </c>
      <c r="L36" s="606"/>
      <c r="M36" s="594" t="s">
        <v>288</v>
      </c>
      <c r="N36" s="594"/>
      <c r="O36" s="594">
        <v>2027</v>
      </c>
      <c r="P36" s="594"/>
      <c r="Q36" s="594">
        <v>2028</v>
      </c>
      <c r="R36" s="594"/>
    </row>
    <row r="37" spans="1:18" x14ac:dyDescent="0.25">
      <c r="A37" s="609"/>
      <c r="B37" s="610"/>
      <c r="C37" s="610"/>
      <c r="D37" s="610"/>
      <c r="E37" s="610"/>
      <c r="F37" s="610"/>
      <c r="G37" s="610"/>
      <c r="H37" s="611"/>
      <c r="I37" s="598"/>
      <c r="J37" s="598"/>
      <c r="K37" s="598"/>
      <c r="L37" s="598"/>
      <c r="M37" s="598"/>
      <c r="N37" s="598"/>
      <c r="O37" s="598"/>
      <c r="P37" s="598"/>
      <c r="Q37" s="598"/>
      <c r="R37" s="598"/>
    </row>
    <row r="39" spans="1:18" x14ac:dyDescent="0.25">
      <c r="A39" s="600" t="s">
        <v>292</v>
      </c>
      <c r="B39" s="601"/>
      <c r="C39" s="601"/>
      <c r="D39" s="601"/>
      <c r="E39" s="601"/>
      <c r="F39" s="601"/>
      <c r="G39" s="601"/>
      <c r="H39" s="601"/>
      <c r="I39" s="601"/>
      <c r="J39" s="601"/>
      <c r="K39" s="601"/>
      <c r="L39" s="601"/>
      <c r="M39" s="601"/>
      <c r="N39" s="602"/>
    </row>
    <row r="40" spans="1:18" ht="48.75" customHeight="1" x14ac:dyDescent="0.25">
      <c r="A40" s="594" t="s">
        <v>293</v>
      </c>
      <c r="B40" s="594"/>
      <c r="C40" s="57" t="s">
        <v>294</v>
      </c>
      <c r="D40" s="57" t="s">
        <v>295</v>
      </c>
      <c r="E40" s="57" t="s">
        <v>296</v>
      </c>
      <c r="F40" s="57" t="s">
        <v>297</v>
      </c>
      <c r="G40" s="57" t="s">
        <v>298</v>
      </c>
      <c r="H40" s="57" t="s">
        <v>299</v>
      </c>
      <c r="I40" s="57" t="s">
        <v>300</v>
      </c>
      <c r="J40" s="57" t="s">
        <v>301</v>
      </c>
      <c r="K40" s="57" t="s">
        <v>302</v>
      </c>
      <c r="L40" s="57" t="s">
        <v>303</v>
      </c>
      <c r="M40" s="57" t="s">
        <v>304</v>
      </c>
      <c r="N40" s="57" t="s">
        <v>305</v>
      </c>
    </row>
    <row r="41" spans="1:18" ht="12" customHeight="1" x14ac:dyDescent="0.25">
      <c r="A41" s="612">
        <f>IF(A24&gt;0,A24,"")</f>
        <v>1</v>
      </c>
      <c r="B41" s="613"/>
      <c r="C41" s="58"/>
      <c r="D41" s="58"/>
      <c r="E41" s="58"/>
      <c r="F41" s="58"/>
      <c r="G41" s="58"/>
      <c r="H41" s="58"/>
      <c r="I41" s="289">
        <v>43677</v>
      </c>
      <c r="J41" s="290"/>
      <c r="K41" s="58"/>
      <c r="L41" s="58"/>
      <c r="M41" s="58"/>
      <c r="N41" s="58"/>
    </row>
    <row r="42" spans="1:18" ht="12" customHeight="1" x14ac:dyDescent="0.25">
      <c r="A42" s="612">
        <f>IF(A25&gt;0,A25,"")</f>
        <v>2</v>
      </c>
      <c r="B42" s="613"/>
      <c r="C42" s="58"/>
      <c r="D42" s="58"/>
      <c r="E42" s="58"/>
      <c r="F42" s="58"/>
      <c r="G42" s="58"/>
      <c r="H42" s="58"/>
      <c r="I42" s="58"/>
      <c r="J42" s="58"/>
      <c r="K42" s="58"/>
      <c r="L42" s="58"/>
      <c r="M42" s="289">
        <v>45245</v>
      </c>
      <c r="N42" s="58"/>
    </row>
    <row r="43" spans="1:18" x14ac:dyDescent="0.25">
      <c r="A43" s="612">
        <f>IF(A26&gt;0,A26,"")</f>
        <v>3</v>
      </c>
      <c r="B43" s="613"/>
      <c r="C43" s="58"/>
      <c r="D43" s="125"/>
      <c r="E43" s="58"/>
      <c r="F43" s="58"/>
      <c r="G43" s="58"/>
      <c r="H43" s="58"/>
      <c r="I43" s="58"/>
      <c r="J43" s="58"/>
      <c r="K43" s="58"/>
      <c r="L43" s="58"/>
      <c r="M43" s="338"/>
      <c r="N43" s="289">
        <v>45290</v>
      </c>
    </row>
    <row r="44" spans="1:18" x14ac:dyDescent="0.25">
      <c r="A44" s="612">
        <v>4</v>
      </c>
      <c r="B44" s="613"/>
      <c r="C44" s="58"/>
      <c r="D44" s="58"/>
      <c r="E44" s="58"/>
      <c r="F44" s="58"/>
      <c r="G44" s="58"/>
      <c r="H44" s="58"/>
      <c r="I44" s="58"/>
      <c r="J44" s="58"/>
      <c r="K44" s="58"/>
      <c r="L44" s="58"/>
      <c r="M44" s="58"/>
      <c r="N44" s="58"/>
    </row>
    <row r="45" spans="1:18" ht="13.5" thickBot="1" x14ac:dyDescent="0.3">
      <c r="A45" s="612">
        <v>5</v>
      </c>
      <c r="B45" s="613"/>
      <c r="C45" s="58"/>
      <c r="D45" s="58"/>
      <c r="E45" s="58"/>
      <c r="F45" s="58"/>
      <c r="G45" s="58"/>
      <c r="H45" s="58"/>
      <c r="I45" s="58"/>
      <c r="J45" s="58"/>
      <c r="K45" s="58"/>
      <c r="L45" s="58"/>
      <c r="M45" s="58"/>
      <c r="N45" s="59"/>
    </row>
    <row r="46" spans="1:18" x14ac:dyDescent="0.25">
      <c r="A46" s="612">
        <v>6</v>
      </c>
      <c r="B46" s="613"/>
      <c r="C46" s="58"/>
      <c r="D46" s="58"/>
      <c r="E46" s="58"/>
      <c r="F46" s="58"/>
      <c r="G46" s="58"/>
      <c r="H46" s="58"/>
      <c r="I46" s="58"/>
      <c r="J46" s="58"/>
      <c r="K46" s="58"/>
      <c r="L46" s="58"/>
      <c r="M46" s="58"/>
      <c r="N46" s="58"/>
    </row>
    <row r="47" spans="1:18" ht="1.5" hidden="1" customHeight="1" x14ac:dyDescent="0.25">
      <c r="A47" s="612">
        <v>8</v>
      </c>
      <c r="B47" s="613"/>
      <c r="C47" s="58"/>
      <c r="D47" s="58"/>
      <c r="E47" s="58"/>
      <c r="F47" s="58"/>
      <c r="G47" s="58"/>
      <c r="H47" s="58"/>
      <c r="I47" s="58"/>
      <c r="J47" s="58"/>
      <c r="K47" s="58"/>
      <c r="L47" s="58"/>
      <c r="M47" s="58"/>
      <c r="N47" s="60"/>
      <c r="O47" s="61"/>
    </row>
    <row r="48" spans="1:18" ht="13.5" hidden="1" thickBot="1" x14ac:dyDescent="0.3">
      <c r="A48" s="614"/>
      <c r="B48" s="615"/>
      <c r="C48" s="59"/>
      <c r="D48" s="59"/>
      <c r="E48" s="59"/>
      <c r="F48" s="59"/>
      <c r="G48" s="59"/>
      <c r="H48" s="59"/>
      <c r="I48" s="59"/>
      <c r="J48" s="59"/>
      <c r="K48" s="59"/>
      <c r="L48" s="59"/>
      <c r="M48" s="59"/>
      <c r="N48" s="59"/>
    </row>
    <row r="49" spans="1:14" hidden="1" x14ac:dyDescent="0.25">
      <c r="A49" s="612">
        <v>9</v>
      </c>
      <c r="B49" s="613"/>
      <c r="C49" s="58"/>
      <c r="D49" s="58"/>
      <c r="E49" s="58"/>
      <c r="F49" s="58"/>
      <c r="G49" s="58"/>
      <c r="H49" s="58"/>
      <c r="I49" s="58"/>
      <c r="J49" s="58"/>
      <c r="K49" s="58"/>
      <c r="L49" s="58"/>
      <c r="M49" s="58"/>
      <c r="N49" s="58"/>
    </row>
    <row r="50" spans="1:14" ht="13.5" hidden="1" thickBot="1" x14ac:dyDescent="0.3">
      <c r="A50" s="614"/>
      <c r="B50" s="615"/>
      <c r="C50" s="59"/>
      <c r="D50" s="59"/>
      <c r="E50" s="59"/>
      <c r="F50" s="59"/>
      <c r="G50" s="59"/>
      <c r="H50" s="59"/>
      <c r="I50" s="59"/>
      <c r="J50" s="59"/>
      <c r="K50" s="59"/>
      <c r="L50" s="59"/>
      <c r="M50" s="59"/>
      <c r="N50" s="59"/>
    </row>
    <row r="51" spans="1:14" hidden="1" x14ac:dyDescent="0.25">
      <c r="A51" s="612">
        <v>10</v>
      </c>
      <c r="B51" s="613"/>
      <c r="C51" s="58"/>
      <c r="D51" s="58"/>
      <c r="E51" s="58"/>
      <c r="F51" s="58"/>
      <c r="G51" s="58"/>
      <c r="H51" s="58"/>
      <c r="I51" s="58"/>
      <c r="J51" s="58"/>
      <c r="K51" s="58"/>
      <c r="L51" s="58"/>
      <c r="M51" s="58"/>
      <c r="N51" s="58"/>
    </row>
    <row r="52" spans="1:14" ht="13.5" hidden="1" thickBot="1" x14ac:dyDescent="0.3">
      <c r="A52" s="614"/>
      <c r="B52" s="615"/>
      <c r="C52" s="59"/>
      <c r="D52" s="59"/>
      <c r="E52" s="59"/>
      <c r="F52" s="59"/>
      <c r="G52" s="59"/>
      <c r="H52" s="59"/>
      <c r="I52" s="59"/>
      <c r="J52" s="59"/>
      <c r="K52" s="59"/>
      <c r="L52" s="59"/>
      <c r="M52" s="59"/>
      <c r="N52" s="59"/>
    </row>
    <row r="53" spans="1:14" x14ac:dyDescent="0.25">
      <c r="A53" s="62"/>
      <c r="B53" s="62"/>
      <c r="C53" s="62"/>
      <c r="D53" s="62"/>
      <c r="E53" s="62"/>
      <c r="F53" s="62"/>
      <c r="G53" s="62"/>
      <c r="H53" s="62"/>
      <c r="I53" s="62"/>
      <c r="J53" s="62"/>
      <c r="K53" s="62"/>
      <c r="L53" s="62"/>
      <c r="M53" s="62"/>
      <c r="N53" s="62"/>
    </row>
    <row r="54" spans="1:14" x14ac:dyDescent="0.25">
      <c r="A54" s="1029" t="s">
        <v>306</v>
      </c>
      <c r="B54" s="1030"/>
      <c r="C54" s="1030"/>
      <c r="D54" s="1030"/>
      <c r="E54" s="1030"/>
      <c r="F54" s="1030"/>
      <c r="G54" s="1030"/>
      <c r="H54" s="1030"/>
      <c r="I54" s="1030"/>
      <c r="J54" s="1030"/>
      <c r="K54" s="1030"/>
      <c r="L54" s="1030"/>
      <c r="M54" s="1030"/>
      <c r="N54" s="1031"/>
    </row>
    <row r="55" spans="1:14" ht="31.7" customHeight="1" x14ac:dyDescent="0.25">
      <c r="A55" s="63" t="s">
        <v>307</v>
      </c>
      <c r="B55" s="1032" t="s">
        <v>308</v>
      </c>
      <c r="C55" s="1033"/>
      <c r="D55" s="1033"/>
      <c r="E55" s="1033"/>
      <c r="F55" s="1034"/>
      <c r="G55" s="1035" t="s">
        <v>309</v>
      </c>
      <c r="H55" s="1035"/>
      <c r="I55" s="1035" t="s">
        <v>310</v>
      </c>
      <c r="J55" s="1035"/>
      <c r="K55" s="1035" t="s">
        <v>311</v>
      </c>
      <c r="L55" s="1035"/>
      <c r="M55" s="1000" t="s">
        <v>312</v>
      </c>
      <c r="N55" s="1000"/>
    </row>
    <row r="56" spans="1:14" x14ac:dyDescent="0.25">
      <c r="A56" s="126" t="s">
        <v>447</v>
      </c>
      <c r="B56" s="1039" t="s">
        <v>911</v>
      </c>
      <c r="C56" s="1040"/>
      <c r="D56" s="1040"/>
      <c r="E56" s="1040"/>
      <c r="F56" s="1041"/>
      <c r="G56" s="1042">
        <v>30.1</v>
      </c>
      <c r="H56" s="1043"/>
      <c r="I56" s="1044">
        <v>300</v>
      </c>
      <c r="J56" s="1044"/>
      <c r="K56" s="1044">
        <v>100</v>
      </c>
      <c r="L56" s="1044"/>
      <c r="M56" s="622">
        <f t="shared" ref="M56" si="0">G56*I56</f>
        <v>9030</v>
      </c>
      <c r="N56" s="1038"/>
    </row>
    <row r="57" spans="1:14" x14ac:dyDescent="0.25">
      <c r="A57" s="126"/>
      <c r="B57" s="1039"/>
      <c r="C57" s="1040"/>
      <c r="D57" s="1040"/>
      <c r="E57" s="1040"/>
      <c r="F57" s="1041"/>
      <c r="G57" s="1042"/>
      <c r="H57" s="1043"/>
      <c r="I57" s="1044"/>
      <c r="J57" s="1044"/>
      <c r="K57" s="1044"/>
      <c r="L57" s="1044"/>
      <c r="M57" s="1264"/>
      <c r="N57" s="1264"/>
    </row>
    <row r="58" spans="1:14" ht="10.5" customHeight="1" x14ac:dyDescent="0.25">
      <c r="A58" s="126"/>
      <c r="B58" s="1039"/>
      <c r="C58" s="1040"/>
      <c r="D58" s="1040"/>
      <c r="E58" s="1040"/>
      <c r="F58" s="1041"/>
      <c r="G58" s="1042"/>
      <c r="H58" s="1043"/>
      <c r="I58" s="1044"/>
      <c r="J58" s="1044"/>
      <c r="K58" s="1044"/>
      <c r="L58" s="1044"/>
      <c r="M58" s="1264"/>
      <c r="N58" s="1264"/>
    </row>
    <row r="59" spans="1:14" x14ac:dyDescent="0.25">
      <c r="A59" s="126"/>
      <c r="B59" s="1039"/>
      <c r="C59" s="1040"/>
      <c r="D59" s="1040"/>
      <c r="E59" s="1040"/>
      <c r="F59" s="1041"/>
      <c r="G59" s="1042"/>
      <c r="H59" s="1043"/>
      <c r="I59" s="1044"/>
      <c r="J59" s="1044"/>
      <c r="K59" s="1044"/>
      <c r="L59" s="1044"/>
      <c r="M59" s="1264"/>
      <c r="N59" s="1264"/>
    </row>
    <row r="60" spans="1:14" x14ac:dyDescent="0.25">
      <c r="A60" s="64"/>
      <c r="B60" s="1265"/>
      <c r="C60" s="1040"/>
      <c r="D60" s="1040"/>
      <c r="E60" s="1040"/>
      <c r="F60" s="1041"/>
      <c r="G60" s="1042"/>
      <c r="H60" s="1043"/>
      <c r="I60" s="1044"/>
      <c r="J60" s="1044"/>
      <c r="K60" s="1044"/>
      <c r="L60" s="1044"/>
      <c r="M60" s="1264"/>
      <c r="N60" s="1264"/>
    </row>
    <row r="61" spans="1:14" x14ac:dyDescent="0.25">
      <c r="A61" s="64"/>
      <c r="B61" s="1265"/>
      <c r="C61" s="1040"/>
      <c r="D61" s="1040"/>
      <c r="E61" s="1040"/>
      <c r="F61" s="1041"/>
      <c r="G61" s="1042"/>
      <c r="H61" s="1043"/>
      <c r="I61" s="1044"/>
      <c r="J61" s="1044"/>
      <c r="K61" s="1044"/>
      <c r="L61" s="1044"/>
      <c r="M61" s="1264"/>
      <c r="N61" s="1264"/>
    </row>
    <row r="62" spans="1:14" x14ac:dyDescent="0.25">
      <c r="A62" s="64"/>
      <c r="B62" s="1265"/>
      <c r="C62" s="1040"/>
      <c r="D62" s="1040"/>
      <c r="E62" s="1040"/>
      <c r="F62" s="1041"/>
      <c r="G62" s="1042"/>
      <c r="H62" s="1043"/>
      <c r="I62" s="1044"/>
      <c r="J62" s="1044"/>
      <c r="K62" s="1044"/>
      <c r="L62" s="1044"/>
      <c r="M62" s="1264"/>
      <c r="N62" s="1264"/>
    </row>
    <row r="63" spans="1:14" x14ac:dyDescent="0.25">
      <c r="A63" s="65">
        <f>COUNTA(B56:F62)</f>
        <v>1</v>
      </c>
      <c r="B63" s="1047" t="s">
        <v>313</v>
      </c>
      <c r="C63" s="1047"/>
      <c r="D63" s="1047"/>
      <c r="E63" s="1047"/>
      <c r="F63" s="1047"/>
      <c r="G63" s="1047"/>
      <c r="H63" s="1047"/>
      <c r="I63" s="1047"/>
      <c r="J63" s="1047"/>
      <c r="K63" s="1047"/>
      <c r="L63" s="1048"/>
      <c r="M63" s="1049">
        <f>SUM(M56:N62)</f>
        <v>9030</v>
      </c>
      <c r="N63" s="1050"/>
    </row>
    <row r="64" spans="1:14" x14ac:dyDescent="0.25">
      <c r="A64" s="62"/>
      <c r="B64" s="62"/>
      <c r="C64" s="62"/>
      <c r="D64" s="62"/>
      <c r="E64" s="62"/>
      <c r="F64" s="62"/>
      <c r="G64" s="62"/>
      <c r="H64" s="62"/>
      <c r="I64" s="62"/>
      <c r="J64" s="62"/>
      <c r="K64" s="62"/>
      <c r="L64" s="62"/>
      <c r="M64" s="62"/>
      <c r="N64" s="62"/>
    </row>
    <row r="65" spans="1:14" x14ac:dyDescent="0.25">
      <c r="A65" s="1029" t="s">
        <v>314</v>
      </c>
      <c r="B65" s="1030"/>
      <c r="C65" s="1030"/>
      <c r="D65" s="1030"/>
      <c r="E65" s="1030"/>
      <c r="F65" s="1030"/>
      <c r="G65" s="1030"/>
      <c r="H65" s="1030"/>
      <c r="I65" s="1030"/>
      <c r="J65" s="1030"/>
      <c r="K65" s="1030"/>
      <c r="L65" s="1030"/>
      <c r="M65" s="1030"/>
      <c r="N65" s="1031"/>
    </row>
    <row r="66" spans="1:14" x14ac:dyDescent="0.25">
      <c r="A66" s="1051" t="s">
        <v>315</v>
      </c>
      <c r="B66" s="1052"/>
      <c r="C66" s="1052"/>
      <c r="D66" s="1053"/>
      <c r="E66" s="1051" t="s">
        <v>115</v>
      </c>
      <c r="F66" s="1052"/>
      <c r="G66" s="1052"/>
      <c r="H66" s="1052"/>
      <c r="I66" s="1052"/>
      <c r="J66" s="1052"/>
      <c r="K66" s="1052"/>
      <c r="L66" s="1052"/>
      <c r="M66" s="1054" t="s">
        <v>316</v>
      </c>
      <c r="N66" s="1055"/>
    </row>
    <row r="67" spans="1:14" x14ac:dyDescent="0.25">
      <c r="A67" s="1057"/>
      <c r="B67" s="1058"/>
      <c r="C67" s="1058"/>
      <c r="D67" s="1059"/>
      <c r="E67" s="1266"/>
      <c r="F67" s="1058"/>
      <c r="G67" s="1058"/>
      <c r="H67" s="1058"/>
      <c r="I67" s="1058"/>
      <c r="J67" s="1058"/>
      <c r="K67" s="1058"/>
      <c r="L67" s="1058"/>
      <c r="M67" s="1060"/>
      <c r="N67" s="1061"/>
    </row>
    <row r="68" spans="1:14" x14ac:dyDescent="0.25">
      <c r="A68" s="1266"/>
      <c r="B68" s="1058"/>
      <c r="C68" s="1058"/>
      <c r="D68" s="1059"/>
      <c r="E68" s="1266"/>
      <c r="F68" s="1058"/>
      <c r="G68" s="1058"/>
      <c r="H68" s="1058"/>
      <c r="I68" s="1058"/>
      <c r="J68" s="1058"/>
      <c r="K68" s="1058"/>
      <c r="L68" s="1058"/>
      <c r="M68" s="1060"/>
      <c r="N68" s="1061"/>
    </row>
    <row r="69" spans="1:14" x14ac:dyDescent="0.25">
      <c r="A69" s="1054" t="s">
        <v>317</v>
      </c>
      <c r="B69" s="1056"/>
      <c r="C69" s="1056"/>
      <c r="D69" s="1056"/>
      <c r="E69" s="1056"/>
      <c r="F69" s="1056"/>
      <c r="G69" s="1056"/>
      <c r="H69" s="1056"/>
      <c r="I69" s="1056"/>
      <c r="J69" s="1056"/>
      <c r="K69" s="1056"/>
      <c r="L69" s="1055"/>
      <c r="M69" s="1049">
        <f>SUM(M63)</f>
        <v>9030</v>
      </c>
      <c r="N69" s="1050"/>
    </row>
    <row r="74" spans="1:14" ht="15" x14ac:dyDescent="0.25">
      <c r="C74"/>
      <c r="D74"/>
      <c r="E74"/>
      <c r="F74"/>
      <c r="G74"/>
      <c r="H74"/>
      <c r="I74"/>
    </row>
    <row r="65387" spans="251:255" x14ac:dyDescent="0.25">
      <c r="IQ65387" s="51" t="s">
        <v>318</v>
      </c>
      <c r="IR65387" s="51" t="s">
        <v>319</v>
      </c>
      <c r="IS65387" s="51" t="s">
        <v>320</v>
      </c>
      <c r="IT65387" s="51" t="s">
        <v>321</v>
      </c>
      <c r="IU65387" s="51" t="s">
        <v>322</v>
      </c>
    </row>
    <row r="65388" spans="251:255" x14ac:dyDescent="0.25">
      <c r="IQ65388" s="51" t="e">
        <f>#REF!&amp;$C$8</f>
        <v>#REF!</v>
      </c>
      <c r="IR65388" s="51" t="e">
        <f>#REF!</f>
        <v>#REF!</v>
      </c>
      <c r="IS65388" s="51" t="e">
        <f>$B$24&amp;" - "&amp;$B$25&amp;" - "&amp;$B$28&amp;" - "&amp;$I$28&amp;" - "&amp;#REF!&amp;" - "&amp;#REF!&amp;" - "&amp;#REF!&amp;" - "&amp;#REF!</f>
        <v>#REF!</v>
      </c>
      <c r="IT65388" s="51" t="e">
        <f>$A$31&amp;": "&amp;$I$31&amp;" - "&amp;#REF!&amp;": "&amp;#REF!&amp;" - "&amp;#REF!&amp;": "&amp;#REF!&amp;" - "&amp;#REF!&amp;": "&amp;#REF!&amp;" - "&amp;#REF!&amp;": "&amp;#REF!&amp;" - "&amp;#REF!&amp;": "&amp;#REF!&amp;" - "&amp;#REF!&amp;": "&amp;#REF!&amp;" - "&amp;$A$32&amp;": "&amp;$I$32&amp;" - "&amp;$A$33&amp;": "&amp;$I$33&amp;" - "&amp;#REF!&amp;": "&amp;#REF!&amp;" - "&amp;#REF!&amp;": "&amp;#REF!&amp;" - "&amp;#REF!&amp;": "&amp;#REF!&amp;" - "&amp;#REF!&amp;": "&amp;#REF!</f>
        <v>#REF!</v>
      </c>
      <c r="IU65388" s="51" t="e">
        <f>#REF!</f>
        <v>#REF!</v>
      </c>
    </row>
  </sheetData>
  <mergeCells count="150">
    <mergeCell ref="A69:L69"/>
    <mergeCell ref="M69:N69"/>
    <mergeCell ref="A67:D67"/>
    <mergeCell ref="E67:L67"/>
    <mergeCell ref="M67:N67"/>
    <mergeCell ref="A68:D68"/>
    <mergeCell ref="E68:L68"/>
    <mergeCell ref="M68:N68"/>
    <mergeCell ref="B63:L63"/>
    <mergeCell ref="M63:N63"/>
    <mergeCell ref="A65:N65"/>
    <mergeCell ref="A66:D66"/>
    <mergeCell ref="E66:L66"/>
    <mergeCell ref="M66:N66"/>
    <mergeCell ref="B61:F61"/>
    <mergeCell ref="G61:H61"/>
    <mergeCell ref="I61:J61"/>
    <mergeCell ref="K61:L61"/>
    <mergeCell ref="M61:N61"/>
    <mergeCell ref="B62:F62"/>
    <mergeCell ref="G62:H62"/>
    <mergeCell ref="I62:J62"/>
    <mergeCell ref="K62:L62"/>
    <mergeCell ref="M62:N62"/>
    <mergeCell ref="B59:F59"/>
    <mergeCell ref="G59:H59"/>
    <mergeCell ref="I59:J59"/>
    <mergeCell ref="K59:L59"/>
    <mergeCell ref="M59:N59"/>
    <mergeCell ref="B60:F60"/>
    <mergeCell ref="G60:H60"/>
    <mergeCell ref="I60:J60"/>
    <mergeCell ref="K60:L60"/>
    <mergeCell ref="M60:N60"/>
    <mergeCell ref="B57:F57"/>
    <mergeCell ref="G57:H57"/>
    <mergeCell ref="I57:J57"/>
    <mergeCell ref="K57:L57"/>
    <mergeCell ref="M57:N57"/>
    <mergeCell ref="B58:F58"/>
    <mergeCell ref="G58:H58"/>
    <mergeCell ref="I58:J58"/>
    <mergeCell ref="K58:L58"/>
    <mergeCell ref="M58:N58"/>
    <mergeCell ref="B55:F55"/>
    <mergeCell ref="G55:H55"/>
    <mergeCell ref="I55:J55"/>
    <mergeCell ref="K55:L55"/>
    <mergeCell ref="M55:N55"/>
    <mergeCell ref="B56:F56"/>
    <mergeCell ref="G56:H56"/>
    <mergeCell ref="I56:J56"/>
    <mergeCell ref="K56:L56"/>
    <mergeCell ref="M56:N56"/>
    <mergeCell ref="A45:B45"/>
    <mergeCell ref="A46:B46"/>
    <mergeCell ref="A47:B48"/>
    <mergeCell ref="A49:B50"/>
    <mergeCell ref="A51:B52"/>
    <mergeCell ref="A54:N54"/>
    <mergeCell ref="A39:N39"/>
    <mergeCell ref="A40:B40"/>
    <mergeCell ref="A41:B41"/>
    <mergeCell ref="A42:B42"/>
    <mergeCell ref="A43:B43"/>
    <mergeCell ref="A44:B44"/>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A33:H33"/>
    <mergeCell ref="I33:J33"/>
    <mergeCell ref="K33:L33"/>
    <mergeCell ref="M33:N33"/>
    <mergeCell ref="O33:P33"/>
    <mergeCell ref="Q33:R33"/>
    <mergeCell ref="A32:H32"/>
    <mergeCell ref="I32:J32"/>
    <mergeCell ref="K32:L32"/>
    <mergeCell ref="M32:N32"/>
    <mergeCell ref="O32:P32"/>
    <mergeCell ref="Q32:R32"/>
    <mergeCell ref="O30:P30"/>
    <mergeCell ref="Q30:R30"/>
    <mergeCell ref="A31:H31"/>
    <mergeCell ref="I31:J31"/>
    <mergeCell ref="K31:L31"/>
    <mergeCell ref="M31:N31"/>
    <mergeCell ref="O31:P31"/>
    <mergeCell ref="Q31:R31"/>
    <mergeCell ref="B28:G28"/>
    <mergeCell ref="I28:N28"/>
    <mergeCell ref="A29:N29"/>
    <mergeCell ref="A30:H30"/>
    <mergeCell ref="I30:J30"/>
    <mergeCell ref="K30:L30"/>
    <mergeCell ref="M30:N30"/>
    <mergeCell ref="B26:G26"/>
    <mergeCell ref="I26:N26"/>
    <mergeCell ref="B27:G27"/>
    <mergeCell ref="I27:N27"/>
    <mergeCell ref="A9:B9"/>
    <mergeCell ref="C9:N9"/>
    <mergeCell ref="A10:B22"/>
    <mergeCell ref="C10:N22"/>
    <mergeCell ref="A23:N23"/>
    <mergeCell ref="B24:G24"/>
    <mergeCell ref="I24:N24"/>
    <mergeCell ref="A8:B8"/>
    <mergeCell ref="C8:N8"/>
    <mergeCell ref="A5:D6"/>
    <mergeCell ref="E5:H6"/>
    <mergeCell ref="I5:N5"/>
    <mergeCell ref="I6:J6"/>
    <mergeCell ref="K6:L6"/>
    <mergeCell ref="M6:N6"/>
    <mergeCell ref="B25:G25"/>
    <mergeCell ref="I25:N25"/>
    <mergeCell ref="A1:N1"/>
    <mergeCell ref="A2:D2"/>
    <mergeCell ref="E2:H2"/>
    <mergeCell ref="I2:N2"/>
    <mergeCell ref="A3:D4"/>
    <mergeCell ref="E3:H4"/>
    <mergeCell ref="I3:N4"/>
    <mergeCell ref="A7:D7"/>
    <mergeCell ref="E7:H7"/>
    <mergeCell ref="I7:J7"/>
    <mergeCell ref="K7:L7"/>
    <mergeCell ref="M7:N7"/>
  </mergeCells>
  <conditionalFormatting sqref="C41:N44 C45:M45 C46:N47 C49:N49 C51:N51">
    <cfRule type="cellIs" dxfId="61" priority="1" stopIfTrue="1" operator="equal">
      <formula>"x"</formula>
    </cfRule>
  </conditionalFormatting>
  <conditionalFormatting sqref="N45 C48:N48 C50:N50 C52:N52">
    <cfRule type="cellIs" dxfId="60"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1:N52" xr:uid="{00000000-0002-0000-1700-000000000000}"/>
  </dataValidations>
  <pageMargins left="0.75" right="0.75" top="1" bottom="1" header="0.5" footer="0.5"/>
  <pageSetup paperSize="9" fitToHeight="0" orientation="landscape" r:id="rId1"/>
  <headerFooter alignWithMargins="0"/>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B9BE8-CAE7-430C-97C0-CBBA452D89E0}">
  <sheetPr>
    <pageSetUpPr fitToPage="1"/>
  </sheetPr>
  <dimension ref="A1:IU65388"/>
  <sheetViews>
    <sheetView topLeftCell="A24" zoomScaleNormal="100" workbookViewId="0">
      <selection activeCell="K30" sqref="K30:L30"/>
    </sheetView>
  </sheetViews>
  <sheetFormatPr defaultColWidth="9.140625" defaultRowHeight="12.75" x14ac:dyDescent="0.25"/>
  <cols>
    <col min="1" max="1" width="9.42578125" style="50" customWidth="1"/>
    <col min="2" max="2" width="15.28515625" style="50" customWidth="1"/>
    <col min="3" max="3" width="6.28515625" style="50" customWidth="1"/>
    <col min="4" max="7" width="6.5703125" style="50" customWidth="1"/>
    <col min="8" max="8" width="5.42578125" style="50" customWidth="1"/>
    <col min="9" max="9" width="6.5703125" style="50" customWidth="1"/>
    <col min="10" max="10" width="6.85546875" style="50" customWidth="1"/>
    <col min="11" max="11" width="6.5703125" style="50" customWidth="1"/>
    <col min="12" max="12" width="7" style="50" customWidth="1"/>
    <col min="13" max="13" width="6.5703125" style="50" customWidth="1"/>
    <col min="14" max="14" width="7.28515625" style="50" customWidth="1"/>
    <col min="15" max="15" width="7.5703125" style="50" customWidth="1"/>
    <col min="16" max="16" width="3.5703125" style="50" customWidth="1"/>
    <col min="17" max="17" width="6.7109375" style="50" customWidth="1"/>
    <col min="18" max="18" width="5.28515625" style="50" customWidth="1"/>
    <col min="19" max="244" width="9.140625" style="50"/>
    <col min="245" max="245" width="14.140625" style="50" bestFit="1" customWidth="1"/>
    <col min="246" max="16384" width="9.140625" style="50"/>
  </cols>
  <sheetData>
    <row r="1" spans="1:14" ht="18" customHeight="1" thickBot="1" x14ac:dyDescent="0.3">
      <c r="A1" s="520" t="s">
        <v>387</v>
      </c>
      <c r="B1" s="520"/>
      <c r="C1" s="520"/>
      <c r="D1" s="520"/>
      <c r="E1" s="520"/>
      <c r="F1" s="520"/>
      <c r="G1" s="520"/>
      <c r="H1" s="520"/>
      <c r="I1" s="520"/>
      <c r="J1" s="520"/>
      <c r="K1" s="520"/>
      <c r="L1" s="520"/>
      <c r="M1" s="520"/>
      <c r="N1" s="520"/>
    </row>
    <row r="2" spans="1:14" s="52" customFormat="1" ht="37.5" customHeight="1" x14ac:dyDescent="0.25">
      <c r="A2" s="521" t="s">
        <v>388</v>
      </c>
      <c r="B2" s="522"/>
      <c r="C2" s="522"/>
      <c r="D2" s="523"/>
      <c r="E2" s="524" t="s">
        <v>508</v>
      </c>
      <c r="F2" s="525"/>
      <c r="G2" s="525"/>
      <c r="H2" s="526"/>
      <c r="I2" s="1091" t="s">
        <v>390</v>
      </c>
      <c r="J2" s="1092"/>
      <c r="K2" s="1092"/>
      <c r="L2" s="1092"/>
      <c r="M2" s="1092"/>
      <c r="N2" s="1093"/>
    </row>
    <row r="3" spans="1:14" s="52" customFormat="1" ht="12.75" customHeight="1" x14ac:dyDescent="0.25">
      <c r="A3" s="529" t="s">
        <v>389</v>
      </c>
      <c r="B3" s="530"/>
      <c r="C3" s="530"/>
      <c r="D3" s="531"/>
      <c r="E3" s="535" t="s">
        <v>509</v>
      </c>
      <c r="F3" s="536"/>
      <c r="G3" s="536"/>
      <c r="H3" s="536"/>
      <c r="I3" s="537" t="s">
        <v>510</v>
      </c>
      <c r="J3" s="538"/>
      <c r="K3" s="538"/>
      <c r="L3" s="992"/>
      <c r="M3" s="992"/>
      <c r="N3" s="993"/>
    </row>
    <row r="4" spans="1:14" s="52" customFormat="1" ht="21.75" customHeight="1" x14ac:dyDescent="0.25">
      <c r="A4" s="532"/>
      <c r="B4" s="533"/>
      <c r="C4" s="533"/>
      <c r="D4" s="534"/>
      <c r="E4" s="536"/>
      <c r="F4" s="536"/>
      <c r="G4" s="536"/>
      <c r="H4" s="536"/>
      <c r="I4" s="994"/>
      <c r="J4" s="995"/>
      <c r="K4" s="995"/>
      <c r="L4" s="995"/>
      <c r="M4" s="995"/>
      <c r="N4" s="996"/>
    </row>
    <row r="5" spans="1:14" s="52" customFormat="1" ht="21.75" customHeight="1" x14ac:dyDescent="0.25">
      <c r="A5" s="557" t="s">
        <v>279</v>
      </c>
      <c r="B5" s="558"/>
      <c r="C5" s="558"/>
      <c r="D5" s="559"/>
      <c r="E5" s="563" t="s">
        <v>466</v>
      </c>
      <c r="F5" s="563"/>
      <c r="G5" s="563"/>
      <c r="H5" s="564"/>
      <c r="I5" s="997" t="s">
        <v>280</v>
      </c>
      <c r="J5" s="997"/>
      <c r="K5" s="997"/>
      <c r="L5" s="997"/>
      <c r="M5" s="997"/>
      <c r="N5" s="997"/>
    </row>
    <row r="6" spans="1:14" s="52" customFormat="1" ht="19.5" customHeight="1" x14ac:dyDescent="0.25">
      <c r="A6" s="560"/>
      <c r="B6" s="561"/>
      <c r="C6" s="561"/>
      <c r="D6" s="562"/>
      <c r="E6" s="565"/>
      <c r="F6" s="565"/>
      <c r="G6" s="565"/>
      <c r="H6" s="566"/>
      <c r="I6" s="998">
        <v>2026</v>
      </c>
      <c r="J6" s="999"/>
      <c r="K6" s="1000">
        <v>2027</v>
      </c>
      <c r="L6" s="1000"/>
      <c r="M6" s="1000">
        <v>2028</v>
      </c>
      <c r="N6" s="1000"/>
    </row>
    <row r="7" spans="1:14" s="52" customFormat="1" ht="31.7" customHeight="1" x14ac:dyDescent="0.25">
      <c r="A7" s="544" t="s">
        <v>281</v>
      </c>
      <c r="B7" s="545"/>
      <c r="C7" s="545"/>
      <c r="D7" s="546"/>
      <c r="E7" s="547"/>
      <c r="F7" s="547"/>
      <c r="G7" s="547"/>
      <c r="H7" s="548"/>
      <c r="I7" s="989" t="s">
        <v>338</v>
      </c>
      <c r="J7" s="990"/>
      <c r="K7" s="991" t="s">
        <v>338</v>
      </c>
      <c r="L7" s="991"/>
      <c r="M7" s="991" t="s">
        <v>338</v>
      </c>
      <c r="N7" s="991"/>
    </row>
    <row r="8" spans="1:14" ht="45.95" customHeight="1" x14ac:dyDescent="0.25">
      <c r="A8" s="552" t="s">
        <v>283</v>
      </c>
      <c r="B8" s="553"/>
      <c r="C8" s="554" t="s">
        <v>467</v>
      </c>
      <c r="D8" s="555"/>
      <c r="E8" s="555"/>
      <c r="F8" s="555"/>
      <c r="G8" s="555"/>
      <c r="H8" s="555"/>
      <c r="I8" s="555"/>
      <c r="J8" s="555"/>
      <c r="K8" s="555"/>
      <c r="L8" s="555"/>
      <c r="M8" s="555"/>
      <c r="N8" s="556"/>
    </row>
    <row r="9" spans="1:14" ht="38.25" hidden="1" customHeight="1" x14ac:dyDescent="0.25">
      <c r="A9" s="552"/>
      <c r="B9" s="553"/>
      <c r="C9" s="573"/>
      <c r="D9" s="574"/>
      <c r="E9" s="574"/>
      <c r="F9" s="574"/>
      <c r="G9" s="574"/>
      <c r="H9" s="574"/>
      <c r="I9" s="574"/>
      <c r="J9" s="574"/>
      <c r="K9" s="574"/>
      <c r="L9" s="574"/>
      <c r="M9" s="574"/>
      <c r="N9" s="575"/>
    </row>
    <row r="10" spans="1:14" ht="19.5" customHeight="1" x14ac:dyDescent="0.25">
      <c r="A10" s="576" t="s">
        <v>284</v>
      </c>
      <c r="B10" s="577"/>
      <c r="C10" s="1001" t="s">
        <v>994</v>
      </c>
      <c r="D10" s="1083"/>
      <c r="E10" s="1083"/>
      <c r="F10" s="1083"/>
      <c r="G10" s="1083"/>
      <c r="H10" s="1083"/>
      <c r="I10" s="1083"/>
      <c r="J10" s="1083"/>
      <c r="K10" s="1083"/>
      <c r="L10" s="1083"/>
      <c r="M10" s="1083"/>
      <c r="N10" s="1084"/>
    </row>
    <row r="11" spans="1:14" ht="19.5" customHeight="1" x14ac:dyDescent="0.25">
      <c r="A11" s="578"/>
      <c r="B11" s="579"/>
      <c r="C11" s="1085"/>
      <c r="D11" s="1086"/>
      <c r="E11" s="1086"/>
      <c r="F11" s="1086"/>
      <c r="G11" s="1086"/>
      <c r="H11" s="1086"/>
      <c r="I11" s="1086"/>
      <c r="J11" s="1086"/>
      <c r="K11" s="1086"/>
      <c r="L11" s="1086"/>
      <c r="M11" s="1086"/>
      <c r="N11" s="1087"/>
    </row>
    <row r="12" spans="1:14" ht="22.7" customHeight="1" x14ac:dyDescent="0.25">
      <c r="A12" s="578"/>
      <c r="B12" s="579"/>
      <c r="C12" s="1085"/>
      <c r="D12" s="1086"/>
      <c r="E12" s="1086"/>
      <c r="F12" s="1086"/>
      <c r="G12" s="1086"/>
      <c r="H12" s="1086"/>
      <c r="I12" s="1086"/>
      <c r="J12" s="1086"/>
      <c r="K12" s="1086"/>
      <c r="L12" s="1086"/>
      <c r="M12" s="1086"/>
      <c r="N12" s="1087"/>
    </row>
    <row r="13" spans="1:14" ht="21" customHeight="1" x14ac:dyDescent="0.25">
      <c r="A13" s="578"/>
      <c r="B13" s="579"/>
      <c r="C13" s="1085"/>
      <c r="D13" s="1086"/>
      <c r="E13" s="1086"/>
      <c r="F13" s="1086"/>
      <c r="G13" s="1086"/>
      <c r="H13" s="1086"/>
      <c r="I13" s="1086"/>
      <c r="J13" s="1086"/>
      <c r="K13" s="1086"/>
      <c r="L13" s="1086"/>
      <c r="M13" s="1086"/>
      <c r="N13" s="1087"/>
    </row>
    <row r="14" spans="1:14" ht="18.95" hidden="1" customHeight="1" x14ac:dyDescent="0.25">
      <c r="A14" s="578"/>
      <c r="B14" s="579"/>
      <c r="C14" s="1085"/>
      <c r="D14" s="1086"/>
      <c r="E14" s="1086"/>
      <c r="F14" s="1086"/>
      <c r="G14" s="1086"/>
      <c r="H14" s="1086"/>
      <c r="I14" s="1086"/>
      <c r="J14" s="1086"/>
      <c r="K14" s="1086"/>
      <c r="L14" s="1086"/>
      <c r="M14" s="1086"/>
      <c r="N14" s="1087"/>
    </row>
    <row r="15" spans="1:14" ht="16.5" hidden="1" customHeight="1" x14ac:dyDescent="0.25">
      <c r="A15" s="578"/>
      <c r="B15" s="579"/>
      <c r="C15" s="1085"/>
      <c r="D15" s="1086"/>
      <c r="E15" s="1086"/>
      <c r="F15" s="1086"/>
      <c r="G15" s="1086"/>
      <c r="H15" s="1086"/>
      <c r="I15" s="1086"/>
      <c r="J15" s="1086"/>
      <c r="K15" s="1086"/>
      <c r="L15" s="1086"/>
      <c r="M15" s="1086"/>
      <c r="N15" s="1087"/>
    </row>
    <row r="16" spans="1:14" ht="23.25" hidden="1" customHeight="1" x14ac:dyDescent="0.25">
      <c r="A16" s="578"/>
      <c r="B16" s="579"/>
      <c r="C16" s="1085"/>
      <c r="D16" s="1086"/>
      <c r="E16" s="1086"/>
      <c r="F16" s="1086"/>
      <c r="G16" s="1086"/>
      <c r="H16" s="1086"/>
      <c r="I16" s="1086"/>
      <c r="J16" s="1086"/>
      <c r="K16" s="1086"/>
      <c r="L16" s="1086"/>
      <c r="M16" s="1086"/>
      <c r="N16" s="1087"/>
    </row>
    <row r="17" spans="1:29" ht="20.25" customHeight="1" x14ac:dyDescent="0.25">
      <c r="A17" s="578"/>
      <c r="B17" s="579"/>
      <c r="C17" s="1085"/>
      <c r="D17" s="1086"/>
      <c r="E17" s="1086"/>
      <c r="F17" s="1086"/>
      <c r="G17" s="1086"/>
      <c r="H17" s="1086"/>
      <c r="I17" s="1086"/>
      <c r="J17" s="1086"/>
      <c r="K17" s="1086"/>
      <c r="L17" s="1086"/>
      <c r="M17" s="1086"/>
      <c r="N17" s="1087"/>
    </row>
    <row r="18" spans="1:29" ht="13.7" customHeight="1" x14ac:dyDescent="0.25">
      <c r="A18" s="578"/>
      <c r="B18" s="579"/>
      <c r="C18" s="1085"/>
      <c r="D18" s="1086"/>
      <c r="E18" s="1086"/>
      <c r="F18" s="1086"/>
      <c r="G18" s="1086"/>
      <c r="H18" s="1086"/>
      <c r="I18" s="1086"/>
      <c r="J18" s="1086"/>
      <c r="K18" s="1086"/>
      <c r="L18" s="1086"/>
      <c r="M18" s="1086"/>
      <c r="N18" s="1087"/>
    </row>
    <row r="19" spans="1:29" ht="13.7" customHeight="1" x14ac:dyDescent="0.25">
      <c r="A19" s="578"/>
      <c r="B19" s="579"/>
      <c r="C19" s="1085"/>
      <c r="D19" s="1086"/>
      <c r="E19" s="1086"/>
      <c r="F19" s="1086"/>
      <c r="G19" s="1086"/>
      <c r="H19" s="1086"/>
      <c r="I19" s="1086"/>
      <c r="J19" s="1086"/>
      <c r="K19" s="1086"/>
      <c r="L19" s="1086"/>
      <c r="M19" s="1086"/>
      <c r="N19" s="1087"/>
    </row>
    <row r="20" spans="1:29" ht="13.7" customHeight="1" x14ac:dyDescent="0.25">
      <c r="A20" s="578"/>
      <c r="B20" s="579"/>
      <c r="C20" s="1085"/>
      <c r="D20" s="1086"/>
      <c r="E20" s="1086"/>
      <c r="F20" s="1086"/>
      <c r="G20" s="1086"/>
      <c r="H20" s="1086"/>
      <c r="I20" s="1086"/>
      <c r="J20" s="1086"/>
      <c r="K20" s="1086"/>
      <c r="L20" s="1086"/>
      <c r="M20" s="1086"/>
      <c r="N20" s="1087"/>
    </row>
    <row r="21" spans="1:29" ht="13.7" customHeight="1" x14ac:dyDescent="0.25">
      <c r="A21" s="578"/>
      <c r="B21" s="579"/>
      <c r="C21" s="1085"/>
      <c r="D21" s="1086"/>
      <c r="E21" s="1086"/>
      <c r="F21" s="1086"/>
      <c r="G21" s="1086"/>
      <c r="H21" s="1086"/>
      <c r="I21" s="1086"/>
      <c r="J21" s="1086"/>
      <c r="K21" s="1086"/>
      <c r="L21" s="1086"/>
      <c r="M21" s="1086"/>
      <c r="N21" s="1087"/>
    </row>
    <row r="22" spans="1:29" ht="13.7" customHeight="1" x14ac:dyDescent="0.25">
      <c r="A22" s="580"/>
      <c r="B22" s="581"/>
      <c r="C22" s="1088"/>
      <c r="D22" s="1089"/>
      <c r="E22" s="1089"/>
      <c r="F22" s="1089"/>
      <c r="G22" s="1089"/>
      <c r="H22" s="1089"/>
      <c r="I22" s="1089"/>
      <c r="J22" s="1089"/>
      <c r="K22" s="1089"/>
      <c r="L22" s="1089"/>
      <c r="M22" s="1089"/>
      <c r="N22" s="1090"/>
    </row>
    <row r="23" spans="1:29" ht="18.95" customHeight="1" x14ac:dyDescent="0.25">
      <c r="A23" s="591" t="s">
        <v>0</v>
      </c>
      <c r="B23" s="592"/>
      <c r="C23" s="592"/>
      <c r="D23" s="592"/>
      <c r="E23" s="592"/>
      <c r="F23" s="592"/>
      <c r="G23" s="592"/>
      <c r="H23" s="592"/>
      <c r="I23" s="592"/>
      <c r="J23" s="592"/>
      <c r="K23" s="592"/>
      <c r="L23" s="592"/>
      <c r="M23" s="592"/>
      <c r="N23" s="593"/>
      <c r="R23" s="53"/>
      <c r="S23" s="53"/>
      <c r="T23" s="53"/>
      <c r="U23" s="53"/>
      <c r="V23" s="53"/>
      <c r="W23" s="53"/>
      <c r="X23" s="53"/>
      <c r="Y23" s="53"/>
      <c r="Z23" s="53"/>
      <c r="AA23" s="53"/>
      <c r="AB23" s="53"/>
      <c r="AC23" s="53"/>
    </row>
    <row r="24" spans="1:29" ht="17.25" customHeight="1" x14ac:dyDescent="0.25">
      <c r="A24" s="54">
        <v>1</v>
      </c>
      <c r="B24" s="570" t="s">
        <v>995</v>
      </c>
      <c r="C24" s="571"/>
      <c r="D24" s="571"/>
      <c r="E24" s="571"/>
      <c r="F24" s="571"/>
      <c r="G24" s="572"/>
      <c r="H24" s="54">
        <v>6</v>
      </c>
      <c r="I24" s="570"/>
      <c r="J24" s="571"/>
      <c r="K24" s="571"/>
      <c r="L24" s="571"/>
      <c r="M24" s="571"/>
      <c r="N24" s="572"/>
      <c r="R24" s="53"/>
      <c r="S24" s="53"/>
      <c r="T24" s="53"/>
      <c r="U24" s="53"/>
      <c r="V24" s="53"/>
      <c r="W24" s="53"/>
      <c r="X24" s="53"/>
      <c r="Y24" s="53"/>
      <c r="Z24" s="53"/>
      <c r="AA24" s="53"/>
      <c r="AB24" s="53"/>
      <c r="AC24" s="53"/>
    </row>
    <row r="25" spans="1:29" ht="24" customHeight="1" x14ac:dyDescent="0.25">
      <c r="A25" s="54">
        <v>2</v>
      </c>
      <c r="B25" s="570" t="s">
        <v>996</v>
      </c>
      <c r="C25" s="571"/>
      <c r="D25" s="571"/>
      <c r="E25" s="571"/>
      <c r="F25" s="571"/>
      <c r="G25" s="572"/>
      <c r="H25" s="54">
        <v>7</v>
      </c>
      <c r="I25" s="570"/>
      <c r="J25" s="571"/>
      <c r="K25" s="571"/>
      <c r="L25" s="571"/>
      <c r="M25" s="571"/>
      <c r="N25" s="572"/>
      <c r="R25" s="53"/>
      <c r="S25" s="53"/>
      <c r="T25" s="53"/>
      <c r="U25" s="53"/>
      <c r="V25" s="53"/>
      <c r="W25" s="53"/>
      <c r="X25" s="53"/>
      <c r="Y25" s="53"/>
      <c r="Z25" s="53"/>
      <c r="AA25" s="53"/>
      <c r="AB25" s="53"/>
      <c r="AC25" s="53"/>
    </row>
    <row r="26" spans="1:29" x14ac:dyDescent="0.25">
      <c r="A26" s="54">
        <v>3</v>
      </c>
      <c r="B26" s="570" t="s">
        <v>997</v>
      </c>
      <c r="C26" s="571"/>
      <c r="D26" s="571"/>
      <c r="E26" s="571"/>
      <c r="F26" s="571"/>
      <c r="G26" s="572"/>
      <c r="H26" s="54">
        <v>8</v>
      </c>
      <c r="I26" s="570"/>
      <c r="J26" s="571"/>
      <c r="K26" s="571"/>
      <c r="L26" s="571"/>
      <c r="M26" s="571"/>
      <c r="N26" s="572"/>
      <c r="R26" s="53"/>
      <c r="S26" s="53"/>
      <c r="T26" s="53"/>
      <c r="U26" s="53"/>
      <c r="V26" s="53"/>
      <c r="W26" s="53"/>
      <c r="X26" s="53"/>
      <c r="Y26" s="53"/>
      <c r="Z26" s="53"/>
      <c r="AA26" s="53"/>
      <c r="AB26" s="53"/>
      <c r="AC26" s="53"/>
    </row>
    <row r="27" spans="1:29" x14ac:dyDescent="0.25">
      <c r="A27" s="54">
        <v>4</v>
      </c>
      <c r="B27" s="570"/>
      <c r="C27" s="571"/>
      <c r="D27" s="571"/>
      <c r="E27" s="571"/>
      <c r="F27" s="571"/>
      <c r="G27" s="572"/>
      <c r="H27" s="54">
        <v>9</v>
      </c>
      <c r="I27" s="570"/>
      <c r="J27" s="571"/>
      <c r="K27" s="571"/>
      <c r="L27" s="571"/>
      <c r="M27" s="571"/>
      <c r="N27" s="572"/>
    </row>
    <row r="28" spans="1:29" x14ac:dyDescent="0.25">
      <c r="A28" s="54">
        <v>5</v>
      </c>
      <c r="B28" s="570"/>
      <c r="C28" s="571"/>
      <c r="D28" s="571"/>
      <c r="E28" s="571"/>
      <c r="F28" s="571"/>
      <c r="G28" s="572"/>
      <c r="H28" s="54">
        <v>10</v>
      </c>
      <c r="I28" s="599"/>
      <c r="J28" s="599"/>
      <c r="K28" s="599"/>
      <c r="L28" s="599"/>
      <c r="M28" s="599"/>
      <c r="N28" s="599"/>
    </row>
    <row r="29" spans="1:29" x14ac:dyDescent="0.25">
      <c r="A29" s="600" t="s">
        <v>286</v>
      </c>
      <c r="B29" s="601"/>
      <c r="C29" s="601"/>
      <c r="D29" s="601"/>
      <c r="E29" s="601"/>
      <c r="F29" s="601"/>
      <c r="G29" s="601"/>
      <c r="H29" s="601"/>
      <c r="I29" s="601"/>
      <c r="J29" s="601"/>
      <c r="K29" s="601"/>
      <c r="L29" s="601"/>
      <c r="M29" s="601"/>
      <c r="N29" s="602"/>
      <c r="O29" s="55"/>
      <c r="P29" s="55"/>
      <c r="Q29" s="55"/>
      <c r="R29" s="56"/>
    </row>
    <row r="30" spans="1:29" ht="24" customHeight="1" x14ac:dyDescent="0.25">
      <c r="A30" s="603" t="s">
        <v>287</v>
      </c>
      <c r="B30" s="604"/>
      <c r="C30" s="604"/>
      <c r="D30" s="604"/>
      <c r="E30" s="604"/>
      <c r="F30" s="604"/>
      <c r="G30" s="604"/>
      <c r="H30" s="605"/>
      <c r="I30" s="591" t="s">
        <v>909</v>
      </c>
      <c r="J30" s="593"/>
      <c r="K30" s="606" t="s">
        <v>910</v>
      </c>
      <c r="L30" s="606"/>
      <c r="M30" s="594" t="s">
        <v>288</v>
      </c>
      <c r="N30" s="594"/>
      <c r="O30" s="594">
        <v>2027</v>
      </c>
      <c r="P30" s="594"/>
      <c r="Q30" s="594">
        <v>2028</v>
      </c>
      <c r="R30" s="594"/>
    </row>
    <row r="31" spans="1:29" x14ac:dyDescent="0.25">
      <c r="A31" s="595"/>
      <c r="B31" s="596"/>
      <c r="C31" s="596"/>
      <c r="D31" s="596"/>
      <c r="E31" s="596"/>
      <c r="F31" s="596"/>
      <c r="G31" s="596"/>
      <c r="H31" s="597"/>
      <c r="I31" s="598"/>
      <c r="J31" s="598"/>
      <c r="K31" s="598"/>
      <c r="L31" s="598"/>
      <c r="M31" s="598"/>
      <c r="N31" s="598"/>
      <c r="O31" s="598"/>
      <c r="P31" s="598"/>
      <c r="Q31" s="598"/>
      <c r="R31" s="598"/>
    </row>
    <row r="32" spans="1:29" ht="23.25" customHeight="1" x14ac:dyDescent="0.25">
      <c r="A32" s="603" t="s">
        <v>289</v>
      </c>
      <c r="B32" s="604"/>
      <c r="C32" s="604"/>
      <c r="D32" s="604"/>
      <c r="E32" s="604"/>
      <c r="F32" s="604"/>
      <c r="G32" s="604"/>
      <c r="H32" s="605"/>
      <c r="I32" s="591" t="s">
        <v>909</v>
      </c>
      <c r="J32" s="593"/>
      <c r="K32" s="606" t="s">
        <v>910</v>
      </c>
      <c r="L32" s="606"/>
      <c r="M32" s="594" t="s">
        <v>288</v>
      </c>
      <c r="N32" s="594"/>
      <c r="O32" s="594">
        <v>2027</v>
      </c>
      <c r="P32" s="594"/>
      <c r="Q32" s="594">
        <v>2028</v>
      </c>
      <c r="R32" s="594"/>
    </row>
    <row r="33" spans="1:18" ht="36" customHeight="1" x14ac:dyDescent="0.25">
      <c r="A33" s="1018" t="s">
        <v>998</v>
      </c>
      <c r="B33" s="1267"/>
      <c r="C33" s="1267"/>
      <c r="D33" s="1267"/>
      <c r="E33" s="1267"/>
      <c r="F33" s="1267"/>
      <c r="G33" s="1267"/>
      <c r="H33" s="1019"/>
      <c r="I33" s="607"/>
      <c r="J33" s="598"/>
      <c r="K33" s="607"/>
      <c r="L33" s="598"/>
      <c r="M33" s="598"/>
      <c r="N33" s="598"/>
      <c r="O33" s="607">
        <v>43434</v>
      </c>
      <c r="P33" s="598"/>
      <c r="Q33" s="607">
        <v>43434</v>
      </c>
      <c r="R33" s="598"/>
    </row>
    <row r="34" spans="1:18" ht="24" customHeight="1" x14ac:dyDescent="0.25">
      <c r="A34" s="603" t="s">
        <v>290</v>
      </c>
      <c r="B34" s="604"/>
      <c r="C34" s="604"/>
      <c r="D34" s="604"/>
      <c r="E34" s="604"/>
      <c r="F34" s="604"/>
      <c r="G34" s="604"/>
      <c r="H34" s="605"/>
      <c r="I34" s="591" t="s">
        <v>909</v>
      </c>
      <c r="J34" s="593"/>
      <c r="K34" s="606" t="s">
        <v>910</v>
      </c>
      <c r="L34" s="606"/>
      <c r="M34" s="594" t="s">
        <v>288</v>
      </c>
      <c r="N34" s="594"/>
      <c r="O34" s="594">
        <v>2027</v>
      </c>
      <c r="P34" s="594"/>
      <c r="Q34" s="594">
        <v>2028</v>
      </c>
      <c r="R34" s="594"/>
    </row>
    <row r="35" spans="1:18" x14ac:dyDescent="0.25">
      <c r="A35" s="595"/>
      <c r="B35" s="596"/>
      <c r="C35" s="596"/>
      <c r="D35" s="596"/>
      <c r="E35" s="596"/>
      <c r="F35" s="596"/>
      <c r="G35" s="596"/>
      <c r="H35" s="597"/>
      <c r="I35" s="608"/>
      <c r="J35" s="608"/>
      <c r="K35" s="598"/>
      <c r="L35" s="598"/>
      <c r="M35" s="598"/>
      <c r="N35" s="598"/>
      <c r="O35" s="608"/>
      <c r="P35" s="608"/>
      <c r="Q35" s="608"/>
      <c r="R35" s="608"/>
    </row>
    <row r="36" spans="1:18" ht="31.7" customHeight="1" x14ac:dyDescent="0.25">
      <c r="A36" s="603" t="s">
        <v>291</v>
      </c>
      <c r="B36" s="604"/>
      <c r="C36" s="604"/>
      <c r="D36" s="604"/>
      <c r="E36" s="604"/>
      <c r="F36" s="604"/>
      <c r="G36" s="604"/>
      <c r="H36" s="605"/>
      <c r="I36" s="591" t="s">
        <v>909</v>
      </c>
      <c r="J36" s="593"/>
      <c r="K36" s="606" t="s">
        <v>910</v>
      </c>
      <c r="L36" s="606"/>
      <c r="M36" s="594" t="s">
        <v>288</v>
      </c>
      <c r="N36" s="594"/>
      <c r="O36" s="594">
        <v>2027</v>
      </c>
      <c r="P36" s="594"/>
      <c r="Q36" s="594">
        <v>2028</v>
      </c>
      <c r="R36" s="594"/>
    </row>
    <row r="37" spans="1:18" x14ac:dyDescent="0.25">
      <c r="A37" s="609"/>
      <c r="B37" s="610"/>
      <c r="C37" s="610"/>
      <c r="D37" s="610"/>
      <c r="E37" s="610"/>
      <c r="F37" s="610"/>
      <c r="G37" s="610"/>
      <c r="H37" s="611"/>
      <c r="I37" s="598"/>
      <c r="J37" s="598"/>
      <c r="K37" s="598"/>
      <c r="L37" s="598"/>
      <c r="M37" s="598"/>
      <c r="N37" s="598"/>
      <c r="O37" s="598"/>
      <c r="P37" s="598"/>
      <c r="Q37" s="598"/>
      <c r="R37" s="598"/>
    </row>
    <row r="39" spans="1:18" x14ac:dyDescent="0.25">
      <c r="A39" s="600" t="s">
        <v>292</v>
      </c>
      <c r="B39" s="601"/>
      <c r="C39" s="601"/>
      <c r="D39" s="601"/>
      <c r="E39" s="601"/>
      <c r="F39" s="601"/>
      <c r="G39" s="601"/>
      <c r="H39" s="601"/>
      <c r="I39" s="601"/>
      <c r="J39" s="601"/>
      <c r="K39" s="601"/>
      <c r="L39" s="601"/>
      <c r="M39" s="601"/>
      <c r="N39" s="602"/>
    </row>
    <row r="40" spans="1:18" ht="48.75" customHeight="1" x14ac:dyDescent="0.25">
      <c r="A40" s="594" t="s">
        <v>293</v>
      </c>
      <c r="B40" s="594"/>
      <c r="C40" s="57" t="s">
        <v>294</v>
      </c>
      <c r="D40" s="57" t="s">
        <v>295</v>
      </c>
      <c r="E40" s="57" t="s">
        <v>296</v>
      </c>
      <c r="F40" s="57" t="s">
        <v>297</v>
      </c>
      <c r="G40" s="57" t="s">
        <v>298</v>
      </c>
      <c r="H40" s="57" t="s">
        <v>299</v>
      </c>
      <c r="I40" s="57" t="s">
        <v>300</v>
      </c>
      <c r="J40" s="57" t="s">
        <v>301</v>
      </c>
      <c r="K40" s="57" t="s">
        <v>302</v>
      </c>
      <c r="L40" s="57" t="s">
        <v>303</v>
      </c>
      <c r="M40" s="57" t="s">
        <v>304</v>
      </c>
      <c r="N40" s="57" t="s">
        <v>305</v>
      </c>
    </row>
    <row r="41" spans="1:18" ht="12" customHeight="1" x14ac:dyDescent="0.25">
      <c r="A41" s="612">
        <f>IF(A24&gt;0,A24,"")</f>
        <v>1</v>
      </c>
      <c r="B41" s="613"/>
      <c r="C41" s="289"/>
      <c r="D41" s="289"/>
      <c r="E41" s="289"/>
      <c r="F41" s="58"/>
      <c r="G41" s="58"/>
      <c r="H41" s="58"/>
      <c r="I41" s="58"/>
      <c r="J41" s="58"/>
      <c r="K41" s="58"/>
      <c r="L41" s="58"/>
      <c r="M41" s="58"/>
      <c r="N41" s="58"/>
    </row>
    <row r="42" spans="1:18" ht="12" customHeight="1" x14ac:dyDescent="0.25">
      <c r="A42" s="612">
        <f>IF(A25&gt;0,A25,"")</f>
        <v>2</v>
      </c>
      <c r="B42" s="613"/>
      <c r="C42" s="58"/>
      <c r="D42" s="58"/>
      <c r="E42" s="289"/>
      <c r="F42" s="289"/>
      <c r="G42" s="289"/>
      <c r="H42" s="58"/>
      <c r="I42" s="58"/>
      <c r="J42" s="58"/>
      <c r="K42" s="58"/>
      <c r="L42" s="58"/>
      <c r="M42" s="58"/>
      <c r="N42" s="58"/>
    </row>
    <row r="43" spans="1:18" x14ac:dyDescent="0.25">
      <c r="A43" s="612">
        <f>IF(A26&gt;0,A26,"")</f>
        <v>3</v>
      </c>
      <c r="B43" s="613"/>
      <c r="C43" s="58"/>
      <c r="D43" s="125"/>
      <c r="E43" s="58"/>
      <c r="F43" s="58"/>
      <c r="G43" s="58"/>
      <c r="H43" s="289"/>
      <c r="I43" s="58"/>
      <c r="J43" s="58"/>
      <c r="K43" s="58"/>
      <c r="L43" s="58"/>
      <c r="M43" s="58"/>
      <c r="N43" s="58"/>
    </row>
    <row r="44" spans="1:18" x14ac:dyDescent="0.25">
      <c r="A44" s="612">
        <v>4</v>
      </c>
      <c r="B44" s="613"/>
      <c r="C44" s="58"/>
      <c r="D44" s="58"/>
      <c r="E44" s="58"/>
      <c r="F44" s="58"/>
      <c r="G44" s="58"/>
      <c r="H44" s="58"/>
      <c r="I44" s="58"/>
      <c r="J44" s="58"/>
      <c r="K44" s="58"/>
      <c r="L44" s="58"/>
      <c r="M44" s="58"/>
      <c r="N44" s="58"/>
    </row>
    <row r="45" spans="1:18" ht="13.5" thickBot="1" x14ac:dyDescent="0.3">
      <c r="A45" s="612">
        <v>5</v>
      </c>
      <c r="B45" s="613"/>
      <c r="C45" s="58"/>
      <c r="D45" s="58"/>
      <c r="E45" s="58"/>
      <c r="F45" s="58"/>
      <c r="G45" s="58"/>
      <c r="H45" s="58"/>
      <c r="I45" s="58"/>
      <c r="J45" s="58"/>
      <c r="K45" s="58"/>
      <c r="L45" s="58"/>
      <c r="M45" s="58"/>
      <c r="N45" s="59"/>
    </row>
    <row r="46" spans="1:18" x14ac:dyDescent="0.25">
      <c r="A46" s="612">
        <v>6</v>
      </c>
      <c r="B46" s="613"/>
      <c r="C46" s="58"/>
      <c r="D46" s="58"/>
      <c r="E46" s="58"/>
      <c r="F46" s="58"/>
      <c r="G46" s="58"/>
      <c r="H46" s="58"/>
      <c r="I46" s="58"/>
      <c r="J46" s="58"/>
      <c r="K46" s="58"/>
      <c r="L46" s="58"/>
      <c r="M46" s="58"/>
      <c r="N46" s="58"/>
    </row>
    <row r="47" spans="1:18" ht="1.5" hidden="1" customHeight="1" x14ac:dyDescent="0.25">
      <c r="A47" s="612">
        <v>8</v>
      </c>
      <c r="B47" s="613"/>
      <c r="C47" s="58"/>
      <c r="D47" s="58"/>
      <c r="E47" s="58"/>
      <c r="F47" s="58"/>
      <c r="G47" s="58"/>
      <c r="H47" s="58"/>
      <c r="I47" s="58"/>
      <c r="J47" s="58"/>
      <c r="K47" s="58"/>
      <c r="L47" s="58"/>
      <c r="M47" s="58"/>
      <c r="N47" s="60"/>
      <c r="O47" s="61"/>
    </row>
    <row r="48" spans="1:18" ht="13.5" hidden="1" thickBot="1" x14ac:dyDescent="0.3">
      <c r="A48" s="614"/>
      <c r="B48" s="615"/>
      <c r="C48" s="59"/>
      <c r="D48" s="59"/>
      <c r="E48" s="59"/>
      <c r="F48" s="59"/>
      <c r="G48" s="59"/>
      <c r="H48" s="59"/>
      <c r="I48" s="59"/>
      <c r="J48" s="59"/>
      <c r="K48" s="59"/>
      <c r="L48" s="59"/>
      <c r="M48" s="59"/>
      <c r="N48" s="59"/>
    </row>
    <row r="49" spans="1:14" hidden="1" x14ac:dyDescent="0.25">
      <c r="A49" s="612">
        <v>9</v>
      </c>
      <c r="B49" s="613"/>
      <c r="C49" s="58"/>
      <c r="D49" s="58"/>
      <c r="E49" s="58"/>
      <c r="F49" s="58"/>
      <c r="G49" s="58"/>
      <c r="H49" s="58"/>
      <c r="I49" s="58"/>
      <c r="J49" s="58"/>
      <c r="K49" s="58"/>
      <c r="L49" s="58"/>
      <c r="M49" s="58"/>
      <c r="N49" s="58"/>
    </row>
    <row r="50" spans="1:14" ht="13.5" hidden="1" thickBot="1" x14ac:dyDescent="0.3">
      <c r="A50" s="614"/>
      <c r="B50" s="615"/>
      <c r="C50" s="59"/>
      <c r="D50" s="59"/>
      <c r="E50" s="59"/>
      <c r="F50" s="59"/>
      <c r="G50" s="59"/>
      <c r="H50" s="59"/>
      <c r="I50" s="59"/>
      <c r="J50" s="59"/>
      <c r="K50" s="59"/>
      <c r="L50" s="59"/>
      <c r="M50" s="59"/>
      <c r="N50" s="59"/>
    </row>
    <row r="51" spans="1:14" hidden="1" x14ac:dyDescent="0.25">
      <c r="A51" s="612">
        <v>10</v>
      </c>
      <c r="B51" s="613"/>
      <c r="C51" s="58"/>
      <c r="D51" s="58"/>
      <c r="E51" s="58"/>
      <c r="F51" s="58"/>
      <c r="G51" s="58"/>
      <c r="H51" s="58"/>
      <c r="I51" s="58"/>
      <c r="J51" s="58"/>
      <c r="K51" s="58"/>
      <c r="L51" s="58"/>
      <c r="M51" s="58"/>
      <c r="N51" s="58"/>
    </row>
    <row r="52" spans="1:14" ht="13.5" hidden="1" thickBot="1" x14ac:dyDescent="0.3">
      <c r="A52" s="614"/>
      <c r="B52" s="615"/>
      <c r="C52" s="59"/>
      <c r="D52" s="59"/>
      <c r="E52" s="59"/>
      <c r="F52" s="59"/>
      <c r="G52" s="59"/>
      <c r="H52" s="59"/>
      <c r="I52" s="59"/>
      <c r="J52" s="59"/>
      <c r="K52" s="59"/>
      <c r="L52" s="59"/>
      <c r="M52" s="59"/>
      <c r="N52" s="59"/>
    </row>
    <row r="53" spans="1:14" x14ac:dyDescent="0.25">
      <c r="A53" s="62"/>
      <c r="B53" s="62"/>
      <c r="C53" s="62"/>
      <c r="D53" s="62"/>
      <c r="E53" s="62"/>
      <c r="F53" s="62"/>
      <c r="G53" s="62"/>
      <c r="H53" s="62"/>
      <c r="I53" s="62"/>
      <c r="J53" s="62"/>
      <c r="K53" s="62"/>
      <c r="L53" s="62"/>
      <c r="M53" s="62"/>
      <c r="N53" s="62"/>
    </row>
    <row r="54" spans="1:14" x14ac:dyDescent="0.25">
      <c r="A54" s="1029" t="s">
        <v>306</v>
      </c>
      <c r="B54" s="1030"/>
      <c r="C54" s="1030"/>
      <c r="D54" s="1030"/>
      <c r="E54" s="1030"/>
      <c r="F54" s="1030"/>
      <c r="G54" s="1030"/>
      <c r="H54" s="1030"/>
      <c r="I54" s="1030"/>
      <c r="J54" s="1030"/>
      <c r="K54" s="1030"/>
      <c r="L54" s="1030"/>
      <c r="M54" s="1030"/>
      <c r="N54" s="1031"/>
    </row>
    <row r="55" spans="1:14" ht="31.7" customHeight="1" x14ac:dyDescent="0.25">
      <c r="A55" s="63" t="s">
        <v>307</v>
      </c>
      <c r="B55" s="1032" t="s">
        <v>308</v>
      </c>
      <c r="C55" s="1033"/>
      <c r="D55" s="1033"/>
      <c r="E55" s="1033"/>
      <c r="F55" s="1034"/>
      <c r="G55" s="1035" t="s">
        <v>309</v>
      </c>
      <c r="H55" s="1035"/>
      <c r="I55" s="1035" t="s">
        <v>310</v>
      </c>
      <c r="J55" s="1035"/>
      <c r="K55" s="1035" t="s">
        <v>311</v>
      </c>
      <c r="L55" s="1035"/>
      <c r="M55" s="1000" t="s">
        <v>312</v>
      </c>
      <c r="N55" s="1000"/>
    </row>
    <row r="56" spans="1:14" x14ac:dyDescent="0.25">
      <c r="A56" s="126" t="s">
        <v>447</v>
      </c>
      <c r="B56" s="1039" t="s">
        <v>911</v>
      </c>
      <c r="C56" s="1040"/>
      <c r="D56" s="1040"/>
      <c r="E56" s="1040"/>
      <c r="F56" s="1041"/>
      <c r="G56" s="1042">
        <v>30.1</v>
      </c>
      <c r="H56" s="1043"/>
      <c r="I56" s="1044">
        <v>200</v>
      </c>
      <c r="J56" s="1044"/>
      <c r="K56" s="1044">
        <v>100</v>
      </c>
      <c r="L56" s="1044"/>
      <c r="M56" s="622">
        <f t="shared" ref="M56" si="0">G56*I56</f>
        <v>6020</v>
      </c>
      <c r="N56" s="1038"/>
    </row>
    <row r="57" spans="1:14" x14ac:dyDescent="0.25">
      <c r="A57" s="126"/>
      <c r="B57" s="1039"/>
      <c r="C57" s="1040"/>
      <c r="D57" s="1040"/>
      <c r="E57" s="1040"/>
      <c r="F57" s="1041"/>
      <c r="G57" s="1042"/>
      <c r="H57" s="1043"/>
      <c r="I57" s="1044"/>
      <c r="J57" s="1044"/>
      <c r="K57" s="1044"/>
      <c r="L57" s="1044"/>
      <c r="M57" s="1264"/>
      <c r="N57" s="1264"/>
    </row>
    <row r="58" spans="1:14" ht="10.5" customHeight="1" x14ac:dyDescent="0.25">
      <c r="A58" s="126"/>
      <c r="B58" s="1039"/>
      <c r="C58" s="1040"/>
      <c r="D58" s="1040"/>
      <c r="E58" s="1040"/>
      <c r="F58" s="1041"/>
      <c r="G58" s="1042"/>
      <c r="H58" s="1043"/>
      <c r="I58" s="1044"/>
      <c r="J58" s="1044"/>
      <c r="K58" s="1044"/>
      <c r="L58" s="1044"/>
      <c r="M58" s="1264"/>
      <c r="N58" s="1264"/>
    </row>
    <row r="59" spans="1:14" x14ac:dyDescent="0.25">
      <c r="A59" s="126"/>
      <c r="B59" s="1039"/>
      <c r="C59" s="1040"/>
      <c r="D59" s="1040"/>
      <c r="E59" s="1040"/>
      <c r="F59" s="1041"/>
      <c r="G59" s="1042"/>
      <c r="H59" s="1043"/>
      <c r="I59" s="1044"/>
      <c r="J59" s="1044"/>
      <c r="K59" s="1044"/>
      <c r="L59" s="1044"/>
      <c r="M59" s="1264"/>
      <c r="N59" s="1264"/>
    </row>
    <row r="60" spans="1:14" x14ac:dyDescent="0.25">
      <c r="A60" s="64"/>
      <c r="B60" s="1265"/>
      <c r="C60" s="1040"/>
      <c r="D60" s="1040"/>
      <c r="E60" s="1040"/>
      <c r="F60" s="1041"/>
      <c r="G60" s="1042"/>
      <c r="H60" s="1043"/>
      <c r="I60" s="1044"/>
      <c r="J60" s="1044"/>
      <c r="K60" s="1044"/>
      <c r="L60" s="1044"/>
      <c r="M60" s="1264"/>
      <c r="N60" s="1264"/>
    </row>
    <row r="61" spans="1:14" x14ac:dyDescent="0.25">
      <c r="A61" s="64"/>
      <c r="B61" s="1265"/>
      <c r="C61" s="1040"/>
      <c r="D61" s="1040"/>
      <c r="E61" s="1040"/>
      <c r="F61" s="1041"/>
      <c r="G61" s="1042"/>
      <c r="H61" s="1043"/>
      <c r="I61" s="1044"/>
      <c r="J61" s="1044"/>
      <c r="K61" s="1044"/>
      <c r="L61" s="1044"/>
      <c r="M61" s="1264"/>
      <c r="N61" s="1264"/>
    </row>
    <row r="62" spans="1:14" x14ac:dyDescent="0.25">
      <c r="A62" s="64"/>
      <c r="B62" s="1265"/>
      <c r="C62" s="1040"/>
      <c r="D62" s="1040"/>
      <c r="E62" s="1040"/>
      <c r="F62" s="1041"/>
      <c r="G62" s="1042"/>
      <c r="H62" s="1043"/>
      <c r="I62" s="1044"/>
      <c r="J62" s="1044"/>
      <c r="K62" s="1044"/>
      <c r="L62" s="1044"/>
      <c r="M62" s="1264"/>
      <c r="N62" s="1264"/>
    </row>
    <row r="63" spans="1:14" x14ac:dyDescent="0.25">
      <c r="A63" s="65">
        <f>COUNTA(B56:F62)</f>
        <v>1</v>
      </c>
      <c r="B63" s="1047" t="s">
        <v>313</v>
      </c>
      <c r="C63" s="1047"/>
      <c r="D63" s="1047"/>
      <c r="E63" s="1047"/>
      <c r="F63" s="1047"/>
      <c r="G63" s="1047"/>
      <c r="H63" s="1047"/>
      <c r="I63" s="1047"/>
      <c r="J63" s="1047"/>
      <c r="K63" s="1047"/>
      <c r="L63" s="1048"/>
      <c r="M63" s="1049">
        <f>SUM(M56:N62)</f>
        <v>6020</v>
      </c>
      <c r="N63" s="1050"/>
    </row>
    <row r="64" spans="1:14" x14ac:dyDescent="0.25">
      <c r="A64" s="62"/>
      <c r="B64" s="62"/>
      <c r="C64" s="62"/>
      <c r="D64" s="62"/>
      <c r="E64" s="62"/>
      <c r="F64" s="62"/>
      <c r="G64" s="62"/>
      <c r="H64" s="62"/>
      <c r="I64" s="62"/>
      <c r="J64" s="62"/>
      <c r="K64" s="62"/>
      <c r="L64" s="62"/>
      <c r="M64" s="62"/>
      <c r="N64" s="62"/>
    </row>
    <row r="65" spans="1:14" x14ac:dyDescent="0.25">
      <c r="A65" s="1029" t="s">
        <v>314</v>
      </c>
      <c r="B65" s="1030"/>
      <c r="C65" s="1030"/>
      <c r="D65" s="1030"/>
      <c r="E65" s="1030"/>
      <c r="F65" s="1030"/>
      <c r="G65" s="1030"/>
      <c r="H65" s="1030"/>
      <c r="I65" s="1030"/>
      <c r="J65" s="1030"/>
      <c r="K65" s="1030"/>
      <c r="L65" s="1030"/>
      <c r="M65" s="1030"/>
      <c r="N65" s="1031"/>
    </row>
    <row r="66" spans="1:14" x14ac:dyDescent="0.25">
      <c r="A66" s="1051" t="s">
        <v>315</v>
      </c>
      <c r="B66" s="1052"/>
      <c r="C66" s="1052"/>
      <c r="D66" s="1053"/>
      <c r="E66" s="1051" t="s">
        <v>115</v>
      </c>
      <c r="F66" s="1052"/>
      <c r="G66" s="1052"/>
      <c r="H66" s="1052"/>
      <c r="I66" s="1052"/>
      <c r="J66" s="1052"/>
      <c r="K66" s="1052"/>
      <c r="L66" s="1052"/>
      <c r="M66" s="1054" t="s">
        <v>316</v>
      </c>
      <c r="N66" s="1055"/>
    </row>
    <row r="67" spans="1:14" x14ac:dyDescent="0.25">
      <c r="A67" s="1057"/>
      <c r="B67" s="1058"/>
      <c r="C67" s="1058"/>
      <c r="D67" s="1059"/>
      <c r="E67" s="1266"/>
      <c r="F67" s="1058"/>
      <c r="G67" s="1058"/>
      <c r="H67" s="1058"/>
      <c r="I67" s="1058"/>
      <c r="J67" s="1058"/>
      <c r="K67" s="1058"/>
      <c r="L67" s="1058"/>
      <c r="M67" s="1060"/>
      <c r="N67" s="1061"/>
    </row>
    <row r="68" spans="1:14" x14ac:dyDescent="0.25">
      <c r="A68" s="1266"/>
      <c r="B68" s="1058"/>
      <c r="C68" s="1058"/>
      <c r="D68" s="1059"/>
      <c r="E68" s="1266"/>
      <c r="F68" s="1058"/>
      <c r="G68" s="1058"/>
      <c r="H68" s="1058"/>
      <c r="I68" s="1058"/>
      <c r="J68" s="1058"/>
      <c r="K68" s="1058"/>
      <c r="L68" s="1058"/>
      <c r="M68" s="1060"/>
      <c r="N68" s="1061"/>
    </row>
    <row r="69" spans="1:14" x14ac:dyDescent="0.25">
      <c r="A69" s="1054" t="s">
        <v>317</v>
      </c>
      <c r="B69" s="1056"/>
      <c r="C69" s="1056"/>
      <c r="D69" s="1056"/>
      <c r="E69" s="1056"/>
      <c r="F69" s="1056"/>
      <c r="G69" s="1056"/>
      <c r="H69" s="1056"/>
      <c r="I69" s="1056"/>
      <c r="J69" s="1056"/>
      <c r="K69" s="1056"/>
      <c r="L69" s="1055"/>
      <c r="M69" s="1049">
        <f>SUM(M63)</f>
        <v>6020</v>
      </c>
      <c r="N69" s="1050"/>
    </row>
    <row r="74" spans="1:14" ht="15" x14ac:dyDescent="0.25">
      <c r="C74"/>
      <c r="D74"/>
      <c r="E74"/>
      <c r="F74"/>
      <c r="G74"/>
      <c r="H74"/>
      <c r="I74"/>
    </row>
    <row r="65387" spans="251:255" x14ac:dyDescent="0.25">
      <c r="IQ65387" s="51" t="s">
        <v>318</v>
      </c>
      <c r="IR65387" s="51" t="s">
        <v>319</v>
      </c>
      <c r="IS65387" s="51" t="s">
        <v>320</v>
      </c>
      <c r="IT65387" s="51" t="s">
        <v>321</v>
      </c>
      <c r="IU65387" s="51" t="s">
        <v>322</v>
      </c>
    </row>
    <row r="65388" spans="251:255" x14ac:dyDescent="0.25">
      <c r="IQ65388" s="51" t="e">
        <f>#REF!&amp;$C$8</f>
        <v>#REF!</v>
      </c>
      <c r="IR65388" s="51" t="e">
        <f>#REF!</f>
        <v>#REF!</v>
      </c>
      <c r="IS65388" s="51" t="e">
        <f>$B$24&amp;" - "&amp;$B$25&amp;" - "&amp;$B$28&amp;" - "&amp;$I$28&amp;" - "&amp;#REF!&amp;" - "&amp;#REF!&amp;" - "&amp;#REF!&amp;" - "&amp;#REF!</f>
        <v>#REF!</v>
      </c>
      <c r="IT65388" s="51" t="e">
        <f>$A$31&amp;": "&amp;$I$31&amp;" - "&amp;#REF!&amp;": "&amp;#REF!&amp;" - "&amp;#REF!&amp;": "&amp;#REF!&amp;" - "&amp;#REF!&amp;": "&amp;#REF!&amp;" - "&amp;#REF!&amp;": "&amp;#REF!&amp;" - "&amp;#REF!&amp;": "&amp;#REF!&amp;" - "&amp;#REF!&amp;": "&amp;#REF!&amp;" - "&amp;$A$32&amp;": "&amp;$I$32&amp;" - "&amp;$A$33&amp;": "&amp;$I$33&amp;" - "&amp;#REF!&amp;": "&amp;#REF!&amp;" - "&amp;#REF!&amp;": "&amp;#REF!&amp;" - "&amp;#REF!&amp;": "&amp;#REF!&amp;" - "&amp;#REF!&amp;": "&amp;#REF!</f>
        <v>#REF!</v>
      </c>
      <c r="IU65388" s="51" t="e">
        <f>#REF!</f>
        <v>#REF!</v>
      </c>
    </row>
  </sheetData>
  <mergeCells count="150">
    <mergeCell ref="A1:N1"/>
    <mergeCell ref="A2:D2"/>
    <mergeCell ref="E2:H2"/>
    <mergeCell ref="I2:N2"/>
    <mergeCell ref="A3:D4"/>
    <mergeCell ref="E3:H4"/>
    <mergeCell ref="I3:N4"/>
    <mergeCell ref="A7:D7"/>
    <mergeCell ref="E7:H7"/>
    <mergeCell ref="I7:J7"/>
    <mergeCell ref="K7:L7"/>
    <mergeCell ref="M7:N7"/>
    <mergeCell ref="A8:B8"/>
    <mergeCell ref="C8:N8"/>
    <mergeCell ref="A5:D6"/>
    <mergeCell ref="E5:H6"/>
    <mergeCell ref="I5:N5"/>
    <mergeCell ref="I6:J6"/>
    <mergeCell ref="K6:L6"/>
    <mergeCell ref="M6:N6"/>
    <mergeCell ref="B25:G25"/>
    <mergeCell ref="I25:N25"/>
    <mergeCell ref="B26:G26"/>
    <mergeCell ref="I26:N26"/>
    <mergeCell ref="B27:G27"/>
    <mergeCell ref="I27:N27"/>
    <mergeCell ref="A9:B9"/>
    <mergeCell ref="C9:N9"/>
    <mergeCell ref="A10:B22"/>
    <mergeCell ref="C10:N22"/>
    <mergeCell ref="A23:N23"/>
    <mergeCell ref="B24:G24"/>
    <mergeCell ref="I24:N24"/>
    <mergeCell ref="O30:P30"/>
    <mergeCell ref="Q30:R30"/>
    <mergeCell ref="A31:H31"/>
    <mergeCell ref="I31:J31"/>
    <mergeCell ref="K31:L31"/>
    <mergeCell ref="M31:N31"/>
    <mergeCell ref="O31:P31"/>
    <mergeCell ref="Q31:R31"/>
    <mergeCell ref="B28:G28"/>
    <mergeCell ref="I28:N28"/>
    <mergeCell ref="A29:N29"/>
    <mergeCell ref="A30:H30"/>
    <mergeCell ref="I30:J30"/>
    <mergeCell ref="K30:L30"/>
    <mergeCell ref="M30:N30"/>
    <mergeCell ref="A33:H33"/>
    <mergeCell ref="I33:J33"/>
    <mergeCell ref="K33:L33"/>
    <mergeCell ref="M33:N33"/>
    <mergeCell ref="O33:P33"/>
    <mergeCell ref="Q33:R33"/>
    <mergeCell ref="A32:H32"/>
    <mergeCell ref="I32:J32"/>
    <mergeCell ref="K32:L32"/>
    <mergeCell ref="M32:N32"/>
    <mergeCell ref="O32:P32"/>
    <mergeCell ref="Q32:R32"/>
    <mergeCell ref="A35:H35"/>
    <mergeCell ref="I35:J35"/>
    <mergeCell ref="K35:L35"/>
    <mergeCell ref="M35:N35"/>
    <mergeCell ref="O35:P35"/>
    <mergeCell ref="Q35:R35"/>
    <mergeCell ref="A34:H34"/>
    <mergeCell ref="I34:J34"/>
    <mergeCell ref="K34:L34"/>
    <mergeCell ref="M34:N34"/>
    <mergeCell ref="O34:P34"/>
    <mergeCell ref="Q34:R34"/>
    <mergeCell ref="A37:H37"/>
    <mergeCell ref="I37:J37"/>
    <mergeCell ref="K37:L37"/>
    <mergeCell ref="M37:N37"/>
    <mergeCell ref="O37:P37"/>
    <mergeCell ref="Q37:R37"/>
    <mergeCell ref="A36:H36"/>
    <mergeCell ref="I36:J36"/>
    <mergeCell ref="K36:L36"/>
    <mergeCell ref="M36:N36"/>
    <mergeCell ref="O36:P36"/>
    <mergeCell ref="Q36:R36"/>
    <mergeCell ref="A45:B45"/>
    <mergeCell ref="A46:B46"/>
    <mergeCell ref="A47:B48"/>
    <mergeCell ref="A49:B50"/>
    <mergeCell ref="A51:B52"/>
    <mergeCell ref="A54:N54"/>
    <mergeCell ref="A39:N39"/>
    <mergeCell ref="A40:B40"/>
    <mergeCell ref="A41:B41"/>
    <mergeCell ref="A42:B42"/>
    <mergeCell ref="A43:B43"/>
    <mergeCell ref="A44:B44"/>
    <mergeCell ref="B55:F55"/>
    <mergeCell ref="G55:H55"/>
    <mergeCell ref="I55:J55"/>
    <mergeCell ref="K55:L55"/>
    <mergeCell ref="M55:N55"/>
    <mergeCell ref="B56:F56"/>
    <mergeCell ref="G56:H56"/>
    <mergeCell ref="I56:J56"/>
    <mergeCell ref="K56:L56"/>
    <mergeCell ref="M56:N56"/>
    <mergeCell ref="B57:F57"/>
    <mergeCell ref="G57:H57"/>
    <mergeCell ref="I57:J57"/>
    <mergeCell ref="K57:L57"/>
    <mergeCell ref="M57:N57"/>
    <mergeCell ref="B58:F58"/>
    <mergeCell ref="G58:H58"/>
    <mergeCell ref="I58:J58"/>
    <mergeCell ref="K58:L58"/>
    <mergeCell ref="M58:N58"/>
    <mergeCell ref="B59:F59"/>
    <mergeCell ref="G59:H59"/>
    <mergeCell ref="I59:J59"/>
    <mergeCell ref="K59:L59"/>
    <mergeCell ref="M59:N59"/>
    <mergeCell ref="B60:F60"/>
    <mergeCell ref="G60:H60"/>
    <mergeCell ref="I60:J60"/>
    <mergeCell ref="K60:L60"/>
    <mergeCell ref="M60:N60"/>
    <mergeCell ref="B61:F61"/>
    <mergeCell ref="G61:H61"/>
    <mergeCell ref="I61:J61"/>
    <mergeCell ref="K61:L61"/>
    <mergeCell ref="M61:N61"/>
    <mergeCell ref="B62:F62"/>
    <mergeCell ref="G62:H62"/>
    <mergeCell ref="I62:J62"/>
    <mergeCell ref="K62:L62"/>
    <mergeCell ref="M62:N62"/>
    <mergeCell ref="A69:L69"/>
    <mergeCell ref="M69:N69"/>
    <mergeCell ref="A67:D67"/>
    <mergeCell ref="E67:L67"/>
    <mergeCell ref="M67:N67"/>
    <mergeCell ref="A68:D68"/>
    <mergeCell ref="E68:L68"/>
    <mergeCell ref="M68:N68"/>
    <mergeCell ref="B63:L63"/>
    <mergeCell ref="M63:N63"/>
    <mergeCell ref="A65:N65"/>
    <mergeCell ref="A66:D66"/>
    <mergeCell ref="E66:L66"/>
    <mergeCell ref="M66:N66"/>
  </mergeCells>
  <conditionalFormatting sqref="C41:N44 C45:M45 C46:N47 C49:N49 C51:N51">
    <cfRule type="cellIs" dxfId="59" priority="1" stopIfTrue="1" operator="equal">
      <formula>"x"</formula>
    </cfRule>
  </conditionalFormatting>
  <conditionalFormatting sqref="N45 C48:N48 C50:N50 C52:N52">
    <cfRule type="cellIs" dxfId="58"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1:N52" xr:uid="{8D2502AA-BBB5-4857-ACE4-D0FFD99D9280}"/>
  </dataValidations>
  <pageMargins left="0.75" right="0.75" top="1" bottom="1" header="0.5" footer="0.5"/>
  <pageSetup paperSize="9" fitToHeight="0" orientation="landscape" r:id="rId1"/>
  <headerFooter alignWithMargins="0"/>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IU65387"/>
  <sheetViews>
    <sheetView topLeftCell="A19" zoomScale="130" zoomScaleNormal="130" workbookViewId="0">
      <selection activeCell="Q48" sqref="Q48"/>
    </sheetView>
  </sheetViews>
  <sheetFormatPr defaultColWidth="9.140625" defaultRowHeight="12.75" x14ac:dyDescent="0.25"/>
  <cols>
    <col min="1" max="1" width="9.42578125" style="50" customWidth="1"/>
    <col min="2" max="2" width="15.28515625" style="50" customWidth="1"/>
    <col min="3" max="3" width="6.28515625" style="50" customWidth="1"/>
    <col min="4" max="7" width="6.5703125" style="50" customWidth="1"/>
    <col min="8" max="8" width="5.42578125" style="50" customWidth="1"/>
    <col min="9" max="9" width="6.5703125" style="50" customWidth="1"/>
    <col min="10" max="10" width="6.85546875" style="50" customWidth="1"/>
    <col min="11" max="11" width="6.5703125" style="50" customWidth="1"/>
    <col min="12" max="12" width="7" style="50" customWidth="1"/>
    <col min="13" max="13" width="6.5703125" style="50" customWidth="1"/>
    <col min="14" max="14" width="5.5703125" style="50" customWidth="1"/>
    <col min="15" max="15" width="7.5703125" style="50" customWidth="1"/>
    <col min="16" max="16" width="3.5703125" style="50" customWidth="1"/>
    <col min="17" max="17" width="6.7109375" style="50" customWidth="1"/>
    <col min="18" max="18" width="5.28515625" style="50" customWidth="1"/>
    <col min="19" max="244" width="9.140625" style="50"/>
    <col min="245" max="245" width="14.140625" style="50" bestFit="1" customWidth="1"/>
    <col min="246" max="16384" width="9.140625" style="50"/>
  </cols>
  <sheetData>
    <row r="1" spans="1:17" ht="18" customHeight="1" thickBot="1" x14ac:dyDescent="0.3">
      <c r="A1" s="520" t="s">
        <v>387</v>
      </c>
      <c r="B1" s="520"/>
      <c r="C1" s="520"/>
      <c r="D1" s="520"/>
      <c r="E1" s="520"/>
      <c r="F1" s="520"/>
      <c r="G1" s="520"/>
      <c r="H1" s="520"/>
      <c r="I1" s="520"/>
      <c r="J1" s="520"/>
      <c r="K1" s="520"/>
      <c r="L1" s="520"/>
      <c r="M1" s="520"/>
      <c r="N1" s="520"/>
    </row>
    <row r="2" spans="1:17" s="52" customFormat="1" ht="37.5" customHeight="1" x14ac:dyDescent="0.25">
      <c r="A2" s="521" t="s">
        <v>388</v>
      </c>
      <c r="B2" s="522"/>
      <c r="C2" s="522"/>
      <c r="D2" s="523"/>
      <c r="E2" s="524" t="s">
        <v>474</v>
      </c>
      <c r="F2" s="525"/>
      <c r="G2" s="525"/>
      <c r="H2" s="526"/>
      <c r="I2" s="1091" t="s">
        <v>390</v>
      </c>
      <c r="J2" s="1092"/>
      <c r="K2" s="1092"/>
      <c r="L2" s="1092"/>
      <c r="M2" s="1092"/>
      <c r="N2" s="1093"/>
    </row>
    <row r="3" spans="1:17" s="52" customFormat="1" ht="12.75" customHeight="1" x14ac:dyDescent="0.25">
      <c r="A3" s="529" t="s">
        <v>389</v>
      </c>
      <c r="B3" s="530"/>
      <c r="C3" s="530"/>
      <c r="D3" s="531"/>
      <c r="E3" s="535" t="s">
        <v>471</v>
      </c>
      <c r="F3" s="536"/>
      <c r="G3" s="536"/>
      <c r="H3" s="536"/>
      <c r="I3" s="537" t="s">
        <v>513</v>
      </c>
      <c r="J3" s="538"/>
      <c r="K3" s="538"/>
      <c r="L3" s="539"/>
      <c r="M3" s="539"/>
      <c r="N3" s="540"/>
    </row>
    <row r="4" spans="1:17" s="52" customFormat="1" ht="21.75" customHeight="1" x14ac:dyDescent="0.25">
      <c r="A4" s="532"/>
      <c r="B4" s="533"/>
      <c r="C4" s="533"/>
      <c r="D4" s="534"/>
      <c r="E4" s="536"/>
      <c r="F4" s="536"/>
      <c r="G4" s="536"/>
      <c r="H4" s="536"/>
      <c r="I4" s="541"/>
      <c r="J4" s="542"/>
      <c r="K4" s="542"/>
      <c r="L4" s="542"/>
      <c r="M4" s="542"/>
      <c r="N4" s="543"/>
    </row>
    <row r="5" spans="1:17" s="52" customFormat="1" ht="66.75" customHeight="1" x14ac:dyDescent="0.25">
      <c r="A5" s="557" t="s">
        <v>279</v>
      </c>
      <c r="B5" s="558"/>
      <c r="C5" s="558"/>
      <c r="D5" s="559"/>
      <c r="E5" s="563" t="s">
        <v>474</v>
      </c>
      <c r="F5" s="563"/>
      <c r="G5" s="563"/>
      <c r="H5" s="564"/>
      <c r="I5" s="567" t="s">
        <v>280</v>
      </c>
      <c r="J5" s="567"/>
      <c r="K5" s="567"/>
      <c r="L5" s="567"/>
      <c r="M5" s="567"/>
      <c r="N5" s="567"/>
      <c r="O5" s="415"/>
      <c r="Q5" s="426"/>
    </row>
    <row r="6" spans="1:17" s="52" customFormat="1" ht="19.5" customHeight="1" x14ac:dyDescent="0.25">
      <c r="A6" s="560"/>
      <c r="B6" s="561"/>
      <c r="C6" s="561"/>
      <c r="D6" s="562"/>
      <c r="E6" s="565"/>
      <c r="F6" s="565"/>
      <c r="G6" s="565"/>
      <c r="H6" s="566"/>
      <c r="I6" s="568">
        <v>2026</v>
      </c>
      <c r="J6" s="569"/>
      <c r="K6" s="567">
        <v>2027</v>
      </c>
      <c r="L6" s="567"/>
      <c r="M6" s="567">
        <v>2028</v>
      </c>
      <c r="N6" s="567"/>
    </row>
    <row r="7" spans="1:17" s="52" customFormat="1" ht="21.75" customHeight="1" x14ac:dyDescent="0.25">
      <c r="A7" s="544" t="s">
        <v>281</v>
      </c>
      <c r="B7" s="545"/>
      <c r="C7" s="545"/>
      <c r="D7" s="546"/>
      <c r="E7" s="547"/>
      <c r="F7" s="547"/>
      <c r="G7" s="547"/>
      <c r="H7" s="548"/>
      <c r="I7" s="549" t="s">
        <v>282</v>
      </c>
      <c r="J7" s="550"/>
      <c r="K7" s="551"/>
      <c r="L7" s="551"/>
      <c r="M7" s="551"/>
      <c r="N7" s="551"/>
    </row>
    <row r="8" spans="1:17" ht="45.95" customHeight="1" x14ac:dyDescent="0.25">
      <c r="A8" s="552" t="s">
        <v>283</v>
      </c>
      <c r="B8" s="553"/>
      <c r="C8" s="554" t="s">
        <v>475</v>
      </c>
      <c r="D8" s="555"/>
      <c r="E8" s="555"/>
      <c r="F8" s="555"/>
      <c r="G8" s="555"/>
      <c r="H8" s="555"/>
      <c r="I8" s="555"/>
      <c r="J8" s="555"/>
      <c r="K8" s="555"/>
      <c r="L8" s="555"/>
      <c r="M8" s="555"/>
      <c r="N8" s="556"/>
    </row>
    <row r="9" spans="1:17" ht="38.25" hidden="1" customHeight="1" x14ac:dyDescent="0.25">
      <c r="A9" s="552"/>
      <c r="B9" s="553"/>
      <c r="C9" s="573"/>
      <c r="D9" s="574"/>
      <c r="E9" s="574"/>
      <c r="F9" s="574"/>
      <c r="G9" s="574"/>
      <c r="H9" s="574"/>
      <c r="I9" s="574"/>
      <c r="J9" s="574"/>
      <c r="K9" s="574"/>
      <c r="L9" s="574"/>
      <c r="M9" s="574"/>
      <c r="N9" s="575"/>
    </row>
    <row r="10" spans="1:17" ht="21.75" customHeight="1" x14ac:dyDescent="0.25">
      <c r="A10" s="576" t="s">
        <v>284</v>
      </c>
      <c r="B10" s="577"/>
      <c r="C10" s="1268" t="s">
        <v>986</v>
      </c>
      <c r="D10" s="1269"/>
      <c r="E10" s="1269"/>
      <c r="F10" s="1269"/>
      <c r="G10" s="1269"/>
      <c r="H10" s="1269"/>
      <c r="I10" s="1269"/>
      <c r="J10" s="1269"/>
      <c r="K10" s="1269"/>
      <c r="L10" s="1269"/>
      <c r="M10" s="1269"/>
      <c r="N10" s="1270"/>
    </row>
    <row r="11" spans="1:17" ht="21.75" customHeight="1" x14ac:dyDescent="0.25">
      <c r="A11" s="578"/>
      <c r="B11" s="579"/>
      <c r="C11" s="1271"/>
      <c r="D11" s="1272"/>
      <c r="E11" s="1272"/>
      <c r="F11" s="1272"/>
      <c r="G11" s="1272"/>
      <c r="H11" s="1272"/>
      <c r="I11" s="1272"/>
      <c r="J11" s="1272"/>
      <c r="K11" s="1272"/>
      <c r="L11" s="1272"/>
      <c r="M11" s="1272"/>
      <c r="N11" s="1273"/>
    </row>
    <row r="12" spans="1:17" ht="21.75" customHeight="1" x14ac:dyDescent="0.25">
      <c r="A12" s="578"/>
      <c r="B12" s="579"/>
      <c r="C12" s="1271"/>
      <c r="D12" s="1272"/>
      <c r="E12" s="1272"/>
      <c r="F12" s="1272"/>
      <c r="G12" s="1272"/>
      <c r="H12" s="1272"/>
      <c r="I12" s="1272"/>
      <c r="J12" s="1272"/>
      <c r="K12" s="1272"/>
      <c r="L12" s="1272"/>
      <c r="M12" s="1272"/>
      <c r="N12" s="1273"/>
    </row>
    <row r="13" spans="1:17" ht="21.75" customHeight="1" x14ac:dyDescent="0.25">
      <c r="A13" s="578"/>
      <c r="B13" s="579"/>
      <c r="C13" s="1271"/>
      <c r="D13" s="1272"/>
      <c r="E13" s="1272"/>
      <c r="F13" s="1272"/>
      <c r="G13" s="1272"/>
      <c r="H13" s="1272"/>
      <c r="I13" s="1272"/>
      <c r="J13" s="1272"/>
      <c r="K13" s="1272"/>
      <c r="L13" s="1272"/>
      <c r="M13" s="1272"/>
      <c r="N13" s="1273"/>
    </row>
    <row r="14" spans="1:17" ht="21.75" customHeight="1" x14ac:dyDescent="0.25">
      <c r="A14" s="578"/>
      <c r="B14" s="579"/>
      <c r="C14" s="1271"/>
      <c r="D14" s="1272"/>
      <c r="E14" s="1272"/>
      <c r="F14" s="1272"/>
      <c r="G14" s="1272"/>
      <c r="H14" s="1272"/>
      <c r="I14" s="1272"/>
      <c r="J14" s="1272"/>
      <c r="K14" s="1272"/>
      <c r="L14" s="1272"/>
      <c r="M14" s="1272"/>
      <c r="N14" s="1273"/>
    </row>
    <row r="15" spans="1:17" ht="21.75" customHeight="1" x14ac:dyDescent="0.25">
      <c r="A15" s="578"/>
      <c r="B15" s="579"/>
      <c r="C15" s="1271"/>
      <c r="D15" s="1272"/>
      <c r="E15" s="1272"/>
      <c r="F15" s="1272"/>
      <c r="G15" s="1272"/>
      <c r="H15" s="1272"/>
      <c r="I15" s="1272"/>
      <c r="J15" s="1272"/>
      <c r="K15" s="1272"/>
      <c r="L15" s="1272"/>
      <c r="M15" s="1272"/>
      <c r="N15" s="1273"/>
    </row>
    <row r="16" spans="1:17" ht="21.75" customHeight="1" x14ac:dyDescent="0.25">
      <c r="A16" s="578"/>
      <c r="B16" s="579"/>
      <c r="C16" s="1271"/>
      <c r="D16" s="1272"/>
      <c r="E16" s="1272"/>
      <c r="F16" s="1272"/>
      <c r="G16" s="1272"/>
      <c r="H16" s="1272"/>
      <c r="I16" s="1272"/>
      <c r="J16" s="1272"/>
      <c r="K16" s="1272"/>
      <c r="L16" s="1272"/>
      <c r="M16" s="1272"/>
      <c r="N16" s="1273"/>
    </row>
    <row r="17" spans="1:29" ht="21.75" customHeight="1" x14ac:dyDescent="0.25">
      <c r="A17" s="578"/>
      <c r="B17" s="579"/>
      <c r="C17" s="1271"/>
      <c r="D17" s="1272"/>
      <c r="E17" s="1272"/>
      <c r="F17" s="1272"/>
      <c r="G17" s="1272"/>
      <c r="H17" s="1272"/>
      <c r="I17" s="1272"/>
      <c r="J17" s="1272"/>
      <c r="K17" s="1272"/>
      <c r="L17" s="1272"/>
      <c r="M17" s="1272"/>
      <c r="N17" s="1273"/>
    </row>
    <row r="18" spans="1:29" ht="21.75" customHeight="1" x14ac:dyDescent="0.25">
      <c r="A18" s="578"/>
      <c r="B18" s="579"/>
      <c r="C18" s="1271"/>
      <c r="D18" s="1272"/>
      <c r="E18" s="1272"/>
      <c r="F18" s="1272"/>
      <c r="G18" s="1272"/>
      <c r="H18" s="1272"/>
      <c r="I18" s="1272"/>
      <c r="J18" s="1272"/>
      <c r="K18" s="1272"/>
      <c r="L18" s="1272"/>
      <c r="M18" s="1272"/>
      <c r="N18" s="1273"/>
    </row>
    <row r="19" spans="1:29" ht="21.75" customHeight="1" x14ac:dyDescent="0.25">
      <c r="A19" s="578"/>
      <c r="B19" s="579"/>
      <c r="C19" s="1271"/>
      <c r="D19" s="1272"/>
      <c r="E19" s="1272"/>
      <c r="F19" s="1272"/>
      <c r="G19" s="1272"/>
      <c r="H19" s="1272"/>
      <c r="I19" s="1272"/>
      <c r="J19" s="1272"/>
      <c r="K19" s="1272"/>
      <c r="L19" s="1272"/>
      <c r="M19" s="1272"/>
      <c r="N19" s="1273"/>
    </row>
    <row r="20" spans="1:29" ht="21.75" customHeight="1" x14ac:dyDescent="0.25">
      <c r="A20" s="578"/>
      <c r="B20" s="579"/>
      <c r="C20" s="1271"/>
      <c r="D20" s="1272"/>
      <c r="E20" s="1272"/>
      <c r="F20" s="1272"/>
      <c r="G20" s="1272"/>
      <c r="H20" s="1272"/>
      <c r="I20" s="1272"/>
      <c r="J20" s="1272"/>
      <c r="K20" s="1272"/>
      <c r="L20" s="1272"/>
      <c r="M20" s="1272"/>
      <c r="N20" s="1273"/>
    </row>
    <row r="21" spans="1:29" ht="2.25" customHeight="1" x14ac:dyDescent="0.25">
      <c r="A21" s="578"/>
      <c r="B21" s="579"/>
      <c r="C21" s="1271"/>
      <c r="D21" s="1272"/>
      <c r="E21" s="1272"/>
      <c r="F21" s="1272"/>
      <c r="G21" s="1272"/>
      <c r="H21" s="1272"/>
      <c r="I21" s="1272"/>
      <c r="J21" s="1272"/>
      <c r="K21" s="1272"/>
      <c r="L21" s="1272"/>
      <c r="M21" s="1272"/>
      <c r="N21" s="1273"/>
    </row>
    <row r="22" spans="1:29" ht="2.25" customHeight="1" x14ac:dyDescent="0.25">
      <c r="A22" s="580"/>
      <c r="B22" s="581"/>
      <c r="C22" s="1274"/>
      <c r="D22" s="1275"/>
      <c r="E22" s="1275"/>
      <c r="F22" s="1275"/>
      <c r="G22" s="1275"/>
      <c r="H22" s="1275"/>
      <c r="I22" s="1275"/>
      <c r="J22" s="1275"/>
      <c r="K22" s="1275"/>
      <c r="L22" s="1275"/>
      <c r="M22" s="1275"/>
      <c r="N22" s="1276"/>
    </row>
    <row r="23" spans="1:29" ht="18.95" customHeight="1" x14ac:dyDescent="0.25">
      <c r="A23" s="591" t="s">
        <v>0</v>
      </c>
      <c r="B23" s="592"/>
      <c r="C23" s="592"/>
      <c r="D23" s="592"/>
      <c r="E23" s="592"/>
      <c r="F23" s="592"/>
      <c r="G23" s="592"/>
      <c r="H23" s="592"/>
      <c r="I23" s="592"/>
      <c r="J23" s="592"/>
      <c r="K23" s="592"/>
      <c r="L23" s="592"/>
      <c r="M23" s="592"/>
      <c r="N23" s="593"/>
      <c r="R23" s="267"/>
      <c r="S23" s="267"/>
      <c r="T23" s="267"/>
      <c r="U23" s="267"/>
      <c r="V23" s="267"/>
      <c r="W23" s="267"/>
      <c r="X23" s="267"/>
      <c r="Y23" s="267"/>
      <c r="Z23" s="267"/>
      <c r="AA23" s="267"/>
      <c r="AB23" s="267"/>
      <c r="AC23" s="267"/>
    </row>
    <row r="24" spans="1:29" ht="23.25" customHeight="1" x14ac:dyDescent="0.25">
      <c r="A24" s="54">
        <v>1</v>
      </c>
      <c r="B24" s="595" t="s">
        <v>987</v>
      </c>
      <c r="C24" s="596"/>
      <c r="D24" s="596"/>
      <c r="E24" s="596"/>
      <c r="F24" s="596"/>
      <c r="G24" s="597"/>
      <c r="H24" s="54">
        <v>6</v>
      </c>
      <c r="I24" s="1225" t="s">
        <v>864</v>
      </c>
      <c r="J24" s="1226"/>
      <c r="K24" s="1226"/>
      <c r="L24" s="1226"/>
      <c r="M24" s="1226"/>
      <c r="N24" s="1227"/>
      <c r="R24" s="267"/>
      <c r="S24" s="267"/>
      <c r="T24" s="267"/>
      <c r="U24" s="267"/>
      <c r="V24" s="267"/>
      <c r="W24" s="267"/>
      <c r="X24" s="267"/>
      <c r="Y24" s="267"/>
      <c r="Z24" s="267"/>
      <c r="AA24" s="267"/>
      <c r="AB24" s="267"/>
      <c r="AC24" s="267"/>
    </row>
    <row r="25" spans="1:29" ht="32.25" customHeight="1" x14ac:dyDescent="0.25">
      <c r="A25" s="54">
        <v>2</v>
      </c>
      <c r="B25" s="595" t="s">
        <v>988</v>
      </c>
      <c r="C25" s="596"/>
      <c r="D25" s="596"/>
      <c r="E25" s="596"/>
      <c r="F25" s="596"/>
      <c r="G25" s="597"/>
      <c r="H25" s="54">
        <v>7</v>
      </c>
      <c r="I25" s="1225" t="s">
        <v>476</v>
      </c>
      <c r="J25" s="1226"/>
      <c r="K25" s="1226"/>
      <c r="L25" s="1226"/>
      <c r="M25" s="1226"/>
      <c r="N25" s="1227"/>
      <c r="R25" s="267"/>
      <c r="S25" s="267"/>
      <c r="T25" s="267"/>
      <c r="U25" s="267"/>
      <c r="V25" s="267"/>
      <c r="W25" s="267"/>
      <c r="X25" s="267"/>
      <c r="Y25" s="267"/>
      <c r="Z25" s="267"/>
      <c r="AA25" s="267"/>
      <c r="AB25" s="267"/>
      <c r="AC25" s="267"/>
    </row>
    <row r="26" spans="1:29" ht="27.75" customHeight="1" x14ac:dyDescent="0.25">
      <c r="A26" s="54">
        <v>3</v>
      </c>
      <c r="B26" s="595" t="s">
        <v>803</v>
      </c>
      <c r="C26" s="596"/>
      <c r="D26" s="596"/>
      <c r="E26" s="596"/>
      <c r="F26" s="596"/>
      <c r="G26" s="597"/>
      <c r="H26" s="54">
        <v>8</v>
      </c>
      <c r="I26" s="1225"/>
      <c r="J26" s="1226"/>
      <c r="K26" s="1226"/>
      <c r="L26" s="1226"/>
      <c r="M26" s="1226"/>
      <c r="N26" s="1227"/>
      <c r="R26" s="267"/>
      <c r="S26" s="267"/>
      <c r="T26" s="267"/>
      <c r="U26" s="267"/>
      <c r="V26" s="267"/>
      <c r="W26" s="267"/>
      <c r="X26" s="267"/>
      <c r="Y26" s="267"/>
      <c r="Z26" s="267"/>
      <c r="AA26" s="267"/>
      <c r="AB26" s="267"/>
      <c r="AC26" s="267"/>
    </row>
    <row r="27" spans="1:29" ht="27" customHeight="1" x14ac:dyDescent="0.25">
      <c r="A27" s="54">
        <v>4</v>
      </c>
      <c r="B27" s="595" t="s">
        <v>863</v>
      </c>
      <c r="C27" s="596"/>
      <c r="D27" s="596"/>
      <c r="E27" s="596"/>
      <c r="F27" s="596"/>
      <c r="G27" s="597"/>
      <c r="H27" s="54">
        <v>9</v>
      </c>
      <c r="I27" s="1225"/>
      <c r="J27" s="1226"/>
      <c r="K27" s="1226"/>
      <c r="L27" s="1226"/>
      <c r="M27" s="1226"/>
      <c r="N27" s="1227"/>
    </row>
    <row r="28" spans="1:29" ht="31.7" customHeight="1" x14ac:dyDescent="0.25">
      <c r="A28" s="54">
        <v>5</v>
      </c>
      <c r="B28" s="595" t="s">
        <v>804</v>
      </c>
      <c r="C28" s="596"/>
      <c r="D28" s="596"/>
      <c r="E28" s="596"/>
      <c r="F28" s="596"/>
      <c r="G28" s="597"/>
      <c r="H28" s="54">
        <v>10</v>
      </c>
      <c r="I28" s="1225"/>
      <c r="J28" s="1226"/>
      <c r="K28" s="1226"/>
      <c r="L28" s="1226"/>
      <c r="M28" s="1226"/>
      <c r="N28" s="1227"/>
    </row>
    <row r="29" spans="1:29" x14ac:dyDescent="0.25">
      <c r="A29" s="600" t="s">
        <v>286</v>
      </c>
      <c r="B29" s="601"/>
      <c r="C29" s="601"/>
      <c r="D29" s="601"/>
      <c r="E29" s="601"/>
      <c r="F29" s="601"/>
      <c r="G29" s="601"/>
      <c r="H29" s="601"/>
      <c r="I29" s="601"/>
      <c r="J29" s="601"/>
      <c r="K29" s="601"/>
      <c r="L29" s="601"/>
      <c r="M29" s="601"/>
      <c r="N29" s="602"/>
      <c r="O29" s="55"/>
      <c r="P29" s="55"/>
      <c r="Q29" s="55"/>
      <c r="R29" s="56"/>
    </row>
    <row r="30" spans="1:29" ht="24" customHeight="1" x14ac:dyDescent="0.25">
      <c r="A30" s="603" t="s">
        <v>287</v>
      </c>
      <c r="B30" s="604"/>
      <c r="C30" s="604"/>
      <c r="D30" s="604"/>
      <c r="E30" s="604"/>
      <c r="F30" s="604"/>
      <c r="G30" s="604"/>
      <c r="H30" s="605"/>
      <c r="I30" s="591" t="s">
        <v>909</v>
      </c>
      <c r="J30" s="593"/>
      <c r="K30" s="606" t="s">
        <v>910</v>
      </c>
      <c r="L30" s="606"/>
      <c r="M30" s="594" t="s">
        <v>288</v>
      </c>
      <c r="N30" s="594"/>
      <c r="O30" s="594">
        <v>2027</v>
      </c>
      <c r="P30" s="594"/>
      <c r="Q30" s="594">
        <v>2028</v>
      </c>
      <c r="R30" s="594"/>
    </row>
    <row r="31" spans="1:29" ht="24" customHeight="1" x14ac:dyDescent="0.25">
      <c r="A31" s="595" t="s">
        <v>987</v>
      </c>
      <c r="B31" s="596"/>
      <c r="C31" s="596"/>
      <c r="D31" s="596"/>
      <c r="E31" s="596"/>
      <c r="F31" s="596"/>
      <c r="G31" s="596"/>
      <c r="H31" s="597"/>
      <c r="I31" s="1277">
        <v>46142</v>
      </c>
      <c r="J31" s="1017"/>
      <c r="K31" s="332"/>
      <c r="L31" s="332"/>
      <c r="M31" s="332"/>
      <c r="N31" s="332"/>
      <c r="O31" s="332"/>
      <c r="P31" s="332"/>
      <c r="Q31" s="332"/>
      <c r="R31" s="332"/>
    </row>
    <row r="32" spans="1:29" ht="21.75" customHeight="1" x14ac:dyDescent="0.25">
      <c r="A32" s="595" t="s">
        <v>865</v>
      </c>
      <c r="B32" s="596"/>
      <c r="C32" s="596"/>
      <c r="D32" s="596"/>
      <c r="E32" s="596"/>
      <c r="F32" s="596"/>
      <c r="G32" s="596"/>
      <c r="H32" s="597"/>
      <c r="I32" s="1016">
        <v>40</v>
      </c>
      <c r="J32" s="1017"/>
      <c r="K32" s="332"/>
      <c r="L32" s="332"/>
      <c r="M32" s="332"/>
      <c r="N32" s="332"/>
      <c r="O32" s="332"/>
      <c r="P32" s="332"/>
      <c r="Q32" s="332"/>
      <c r="R32" s="332"/>
    </row>
    <row r="33" spans="1:18" ht="21.75" customHeight="1" x14ac:dyDescent="0.25">
      <c r="A33" s="595" t="s">
        <v>863</v>
      </c>
      <c r="B33" s="596"/>
      <c r="C33" s="596"/>
      <c r="D33" s="596"/>
      <c r="E33" s="596"/>
      <c r="F33" s="596"/>
      <c r="G33" s="596"/>
      <c r="H33" s="597"/>
      <c r="I33" s="1277">
        <v>46142</v>
      </c>
      <c r="J33" s="1017"/>
      <c r="K33" s="332"/>
      <c r="L33" s="332"/>
      <c r="M33" s="332"/>
      <c r="N33" s="332"/>
      <c r="O33" s="332"/>
      <c r="P33" s="332"/>
      <c r="Q33" s="332"/>
      <c r="R33" s="332"/>
    </row>
    <row r="34" spans="1:18" ht="21.75" customHeight="1" x14ac:dyDescent="0.25">
      <c r="A34" s="595" t="s">
        <v>805</v>
      </c>
      <c r="B34" s="596"/>
      <c r="C34" s="596"/>
      <c r="D34" s="596"/>
      <c r="E34" s="596"/>
      <c r="F34" s="596"/>
      <c r="G34" s="596"/>
      <c r="H34" s="597"/>
      <c r="I34" s="1016">
        <v>2</v>
      </c>
      <c r="J34" s="1017"/>
      <c r="K34" s="332"/>
      <c r="L34" s="332"/>
      <c r="M34" s="332"/>
      <c r="N34" s="332"/>
      <c r="O34" s="332"/>
      <c r="P34" s="332"/>
      <c r="Q34" s="332"/>
      <c r="R34" s="332"/>
    </row>
    <row r="35" spans="1:18" ht="21.75" customHeight="1" x14ac:dyDescent="0.25">
      <c r="A35" s="595"/>
      <c r="B35" s="596"/>
      <c r="C35" s="596"/>
      <c r="D35" s="596"/>
      <c r="E35" s="596"/>
      <c r="F35" s="596"/>
      <c r="G35" s="596"/>
      <c r="H35" s="597"/>
      <c r="I35" s="1016"/>
      <c r="J35" s="1017"/>
      <c r="K35" s="332"/>
      <c r="L35" s="332"/>
      <c r="M35" s="332"/>
      <c r="N35" s="332"/>
      <c r="O35" s="332"/>
      <c r="P35" s="332"/>
      <c r="Q35" s="332"/>
      <c r="R35" s="332"/>
    </row>
    <row r="36" spans="1:18" ht="21.75" customHeight="1" x14ac:dyDescent="0.25">
      <c r="A36" s="595" t="s">
        <v>864</v>
      </c>
      <c r="B36" s="596"/>
      <c r="C36" s="596"/>
      <c r="D36" s="596"/>
      <c r="E36" s="596"/>
      <c r="F36" s="596"/>
      <c r="G36" s="596"/>
      <c r="H36" s="597"/>
      <c r="I36" s="598">
        <v>10</v>
      </c>
      <c r="J36" s="598"/>
      <c r="K36" s="332"/>
      <c r="L36" s="332"/>
      <c r="M36" s="332"/>
      <c r="N36" s="332"/>
      <c r="O36" s="332"/>
      <c r="P36" s="332"/>
      <c r="Q36" s="332"/>
      <c r="R36" s="332"/>
    </row>
    <row r="37" spans="1:18" ht="23.25" customHeight="1" x14ac:dyDescent="0.25">
      <c r="A37" s="603" t="s">
        <v>289</v>
      </c>
      <c r="B37" s="604"/>
      <c r="C37" s="604"/>
      <c r="D37" s="604"/>
      <c r="E37" s="604"/>
      <c r="F37" s="604"/>
      <c r="G37" s="604"/>
      <c r="H37" s="605"/>
      <c r="I37" s="591" t="s">
        <v>909</v>
      </c>
      <c r="J37" s="593"/>
      <c r="K37" s="606" t="s">
        <v>910</v>
      </c>
      <c r="L37" s="606"/>
      <c r="M37" s="594" t="s">
        <v>288</v>
      </c>
      <c r="N37" s="594"/>
      <c r="O37" s="594">
        <v>2027</v>
      </c>
      <c r="P37" s="594"/>
      <c r="Q37" s="594">
        <v>2028</v>
      </c>
      <c r="R37" s="594"/>
    </row>
    <row r="38" spans="1:18" x14ac:dyDescent="0.25">
      <c r="A38" s="595"/>
      <c r="B38" s="596"/>
      <c r="C38" s="596"/>
      <c r="D38" s="596"/>
      <c r="E38" s="596"/>
      <c r="F38" s="596"/>
      <c r="G38" s="596"/>
      <c r="H38" s="597"/>
      <c r="I38" s="607"/>
      <c r="J38" s="598"/>
      <c r="K38" s="607"/>
      <c r="L38" s="598"/>
      <c r="M38" s="598"/>
      <c r="N38" s="598"/>
      <c r="O38" s="607"/>
      <c r="P38" s="598"/>
      <c r="Q38" s="607"/>
      <c r="R38" s="598"/>
    </row>
    <row r="39" spans="1:18" ht="24" customHeight="1" x14ac:dyDescent="0.25">
      <c r="A39" s="603" t="s">
        <v>290</v>
      </c>
      <c r="B39" s="604"/>
      <c r="C39" s="604"/>
      <c r="D39" s="604"/>
      <c r="E39" s="604"/>
      <c r="F39" s="604"/>
      <c r="G39" s="604"/>
      <c r="H39" s="605"/>
      <c r="I39" s="591" t="s">
        <v>909</v>
      </c>
      <c r="J39" s="593"/>
      <c r="K39" s="606" t="s">
        <v>910</v>
      </c>
      <c r="L39" s="606"/>
      <c r="M39" s="594" t="s">
        <v>288</v>
      </c>
      <c r="N39" s="594"/>
      <c r="O39" s="594">
        <v>2027</v>
      </c>
      <c r="P39" s="594"/>
      <c r="Q39" s="594">
        <v>2028</v>
      </c>
      <c r="R39" s="594"/>
    </row>
    <row r="40" spans="1:18" x14ac:dyDescent="0.25">
      <c r="A40" s="595"/>
      <c r="B40" s="596"/>
      <c r="C40" s="596"/>
      <c r="D40" s="596"/>
      <c r="E40" s="596"/>
      <c r="F40" s="596"/>
      <c r="G40" s="596"/>
      <c r="H40" s="597"/>
      <c r="I40" s="608"/>
      <c r="J40" s="608"/>
      <c r="K40" s="598"/>
      <c r="L40" s="598"/>
      <c r="M40" s="598"/>
      <c r="N40" s="598"/>
      <c r="O40" s="608"/>
      <c r="P40" s="608"/>
      <c r="Q40" s="608"/>
      <c r="R40" s="608"/>
    </row>
    <row r="41" spans="1:18" ht="31.7" customHeight="1" x14ac:dyDescent="0.25">
      <c r="A41" s="603" t="s">
        <v>291</v>
      </c>
      <c r="B41" s="604"/>
      <c r="C41" s="604"/>
      <c r="D41" s="604"/>
      <c r="E41" s="604"/>
      <c r="F41" s="604"/>
      <c r="G41" s="604"/>
      <c r="H41" s="605"/>
      <c r="I41" s="591" t="s">
        <v>909</v>
      </c>
      <c r="J41" s="593"/>
      <c r="K41" s="606" t="s">
        <v>910</v>
      </c>
      <c r="L41" s="606"/>
      <c r="M41" s="594" t="s">
        <v>288</v>
      </c>
      <c r="N41" s="594"/>
      <c r="O41" s="594">
        <v>2027</v>
      </c>
      <c r="P41" s="594"/>
      <c r="Q41" s="594">
        <v>2028</v>
      </c>
      <c r="R41" s="594"/>
    </row>
    <row r="42" spans="1:18" x14ac:dyDescent="0.25">
      <c r="A42" s="609"/>
      <c r="B42" s="610"/>
      <c r="C42" s="610"/>
      <c r="D42" s="610"/>
      <c r="E42" s="610"/>
      <c r="F42" s="610"/>
      <c r="G42" s="610"/>
      <c r="H42" s="611"/>
      <c r="I42" s="598"/>
      <c r="J42" s="598"/>
      <c r="K42" s="598"/>
      <c r="L42" s="598"/>
      <c r="M42" s="598"/>
      <c r="N42" s="598"/>
      <c r="O42" s="598"/>
      <c r="P42" s="598"/>
      <c r="Q42" s="598"/>
      <c r="R42" s="598"/>
    </row>
    <row r="44" spans="1:18" x14ac:dyDescent="0.25">
      <c r="A44" s="600" t="s">
        <v>292</v>
      </c>
      <c r="B44" s="601"/>
      <c r="C44" s="601"/>
      <c r="D44" s="601"/>
      <c r="E44" s="601"/>
      <c r="F44" s="601"/>
      <c r="G44" s="601"/>
      <c r="H44" s="601"/>
      <c r="I44" s="601"/>
      <c r="J44" s="601"/>
      <c r="K44" s="601"/>
      <c r="L44" s="601"/>
      <c r="M44" s="601"/>
      <c r="N44" s="602"/>
    </row>
    <row r="45" spans="1:18" ht="48.75" customHeight="1" x14ac:dyDescent="0.25">
      <c r="A45" s="594" t="s">
        <v>293</v>
      </c>
      <c r="B45" s="594"/>
      <c r="C45" s="57" t="s">
        <v>294</v>
      </c>
      <c r="D45" s="57" t="s">
        <v>295</v>
      </c>
      <c r="E45" s="57" t="s">
        <v>296</v>
      </c>
      <c r="F45" s="57" t="s">
        <v>297</v>
      </c>
      <c r="G45" s="57" t="s">
        <v>298</v>
      </c>
      <c r="H45" s="57" t="s">
        <v>299</v>
      </c>
      <c r="I45" s="57" t="s">
        <v>300</v>
      </c>
      <c r="J45" s="57" t="s">
        <v>301</v>
      </c>
      <c r="K45" s="57" t="s">
        <v>302</v>
      </c>
      <c r="L45" s="57" t="s">
        <v>303</v>
      </c>
      <c r="M45" s="57" t="s">
        <v>304</v>
      </c>
      <c r="N45" s="57" t="s">
        <v>305</v>
      </c>
    </row>
    <row r="46" spans="1:18" ht="12" customHeight="1" x14ac:dyDescent="0.25">
      <c r="A46" s="612">
        <f>IF(A24&gt;0,A24,"")</f>
        <v>1</v>
      </c>
      <c r="B46" s="613"/>
      <c r="C46" s="254"/>
      <c r="D46" s="254"/>
      <c r="E46" s="254"/>
      <c r="F46" s="254"/>
      <c r="G46" s="269"/>
      <c r="H46" s="269"/>
      <c r="I46" s="269"/>
      <c r="J46" s="301"/>
      <c r="K46" s="269"/>
      <c r="L46" s="269"/>
      <c r="M46" s="269"/>
      <c r="N46" s="269"/>
    </row>
    <row r="47" spans="1:18" ht="12" customHeight="1" x14ac:dyDescent="0.25">
      <c r="A47" s="612">
        <f>IF(A25&gt;0,A25,"")</f>
        <v>2</v>
      </c>
      <c r="B47" s="613"/>
      <c r="C47" s="254"/>
      <c r="D47" s="254"/>
      <c r="E47" s="254"/>
      <c r="F47" s="254"/>
      <c r="G47" s="269"/>
      <c r="H47" s="269"/>
      <c r="I47" s="58"/>
      <c r="J47" s="58"/>
      <c r="K47" s="58"/>
      <c r="L47" s="58"/>
      <c r="M47" s="58"/>
      <c r="N47" s="58"/>
    </row>
    <row r="48" spans="1:18" x14ac:dyDescent="0.25">
      <c r="A48" s="612">
        <f>IF(A26&gt;0,A26,"")</f>
        <v>3</v>
      </c>
      <c r="B48" s="613"/>
      <c r="C48" s="254"/>
      <c r="D48" s="254"/>
      <c r="E48" s="254"/>
      <c r="F48" s="254"/>
      <c r="G48" s="269"/>
      <c r="H48" s="269"/>
      <c r="I48" s="269"/>
      <c r="J48" s="269"/>
      <c r="K48" s="269"/>
      <c r="L48" s="269"/>
      <c r="M48" s="269"/>
      <c r="N48" s="254"/>
    </row>
    <row r="49" spans="1:15" x14ac:dyDescent="0.25">
      <c r="A49" s="612">
        <f>IF(A27&gt;0,A27,"")</f>
        <v>4</v>
      </c>
      <c r="B49" s="613"/>
      <c r="C49" s="254"/>
      <c r="D49" s="254"/>
      <c r="E49" s="254"/>
      <c r="F49" s="254"/>
      <c r="H49" s="269"/>
      <c r="I49" s="269"/>
      <c r="J49" s="269"/>
      <c r="K49" s="269"/>
      <c r="L49" s="269"/>
      <c r="M49" s="269"/>
      <c r="N49" s="269"/>
      <c r="O49" s="61"/>
    </row>
    <row r="50" spans="1:15" x14ac:dyDescent="0.25">
      <c r="A50" s="612">
        <f>IF(A28&gt;0,A28,"")</f>
        <v>5</v>
      </c>
      <c r="B50" s="613"/>
      <c r="C50" s="399"/>
      <c r="D50" s="399"/>
      <c r="E50" s="399"/>
      <c r="F50" s="399"/>
      <c r="G50" s="399"/>
      <c r="H50" s="399"/>
      <c r="I50" s="399"/>
      <c r="J50" s="399"/>
      <c r="K50" s="399"/>
      <c r="L50" s="399"/>
      <c r="M50" s="399"/>
      <c r="N50" s="399"/>
    </row>
    <row r="51" spans="1:15" x14ac:dyDescent="0.25">
      <c r="A51" s="612">
        <v>6</v>
      </c>
      <c r="B51" s="613"/>
      <c r="C51" s="399"/>
      <c r="D51" s="399"/>
      <c r="E51" s="399"/>
      <c r="F51" s="399"/>
      <c r="G51" s="399"/>
      <c r="H51" s="399"/>
      <c r="I51" s="399"/>
      <c r="J51" s="399"/>
      <c r="K51" s="399"/>
      <c r="L51" s="399"/>
      <c r="M51" s="399"/>
      <c r="N51" s="399"/>
    </row>
    <row r="52" spans="1:15" x14ac:dyDescent="0.25">
      <c r="A52" s="612">
        <v>7</v>
      </c>
      <c r="B52" s="613"/>
      <c r="C52" s="399"/>
      <c r="D52" s="399"/>
      <c r="E52" s="399"/>
      <c r="F52" s="399"/>
      <c r="G52" s="399"/>
      <c r="H52" s="399"/>
      <c r="I52" s="399"/>
      <c r="J52" s="399"/>
      <c r="K52" s="399"/>
      <c r="L52" s="399"/>
      <c r="M52" s="399"/>
      <c r="N52" s="399"/>
    </row>
    <row r="53" spans="1:15" x14ac:dyDescent="0.25">
      <c r="A53" s="623" t="s">
        <v>306</v>
      </c>
      <c r="B53" s="624"/>
      <c r="C53" s="624"/>
      <c r="D53" s="624"/>
      <c r="E53" s="624"/>
      <c r="F53" s="624"/>
      <c r="G53" s="624"/>
      <c r="H53" s="624"/>
      <c r="I53" s="624"/>
      <c r="J53" s="624"/>
      <c r="K53" s="624"/>
      <c r="L53" s="624"/>
      <c r="M53" s="624"/>
      <c r="N53" s="625"/>
    </row>
    <row r="54" spans="1:15" ht="31.7" customHeight="1" x14ac:dyDescent="0.25">
      <c r="A54" s="255" t="s">
        <v>307</v>
      </c>
      <c r="B54" s="626" t="s">
        <v>308</v>
      </c>
      <c r="C54" s="627"/>
      <c r="D54" s="627"/>
      <c r="E54" s="627"/>
      <c r="F54" s="628"/>
      <c r="G54" s="629" t="s">
        <v>309</v>
      </c>
      <c r="H54" s="629"/>
      <c r="I54" s="629" t="s">
        <v>310</v>
      </c>
      <c r="J54" s="629"/>
      <c r="K54" s="629" t="s">
        <v>311</v>
      </c>
      <c r="L54" s="629"/>
      <c r="M54" s="567" t="s">
        <v>312</v>
      </c>
      <c r="N54" s="567"/>
    </row>
    <row r="55" spans="1:15" x14ac:dyDescent="0.25">
      <c r="A55" s="256" t="s">
        <v>447</v>
      </c>
      <c r="B55" s="616" t="s">
        <v>674</v>
      </c>
      <c r="C55" s="617"/>
      <c r="D55" s="617"/>
      <c r="E55" s="617"/>
      <c r="F55" s="618"/>
      <c r="G55" s="619">
        <v>30.1</v>
      </c>
      <c r="H55" s="620"/>
      <c r="I55" s="621">
        <v>200</v>
      </c>
      <c r="J55" s="621"/>
      <c r="K55" s="621">
        <v>100</v>
      </c>
      <c r="L55" s="621"/>
      <c r="M55" s="622">
        <f t="shared" ref="M55" si="0">G55*I55</f>
        <v>6020</v>
      </c>
      <c r="N55" s="1038"/>
    </row>
    <row r="56" spans="1:15" x14ac:dyDescent="0.25">
      <c r="A56" s="256" t="s">
        <v>681</v>
      </c>
      <c r="B56" s="616" t="s">
        <v>472</v>
      </c>
      <c r="C56" s="617"/>
      <c r="D56" s="617"/>
      <c r="E56" s="617"/>
      <c r="F56" s="618"/>
      <c r="G56" s="619">
        <v>17.190000000000001</v>
      </c>
      <c r="H56" s="620"/>
      <c r="I56" s="621">
        <v>400</v>
      </c>
      <c r="J56" s="621"/>
      <c r="K56" s="621">
        <v>30</v>
      </c>
      <c r="L56" s="621"/>
      <c r="M56" s="622">
        <f>G56*I56</f>
        <v>6876.0000000000009</v>
      </c>
      <c r="N56" s="1038"/>
    </row>
    <row r="57" spans="1:15" ht="10.5" customHeight="1" x14ac:dyDescent="0.25">
      <c r="A57" s="256"/>
      <c r="B57" s="616"/>
      <c r="C57" s="617"/>
      <c r="D57" s="617"/>
      <c r="E57" s="617"/>
      <c r="F57" s="618"/>
      <c r="G57" s="619"/>
      <c r="H57" s="620"/>
      <c r="I57" s="621"/>
      <c r="J57" s="621"/>
      <c r="K57" s="621"/>
      <c r="L57" s="621"/>
      <c r="M57" s="630"/>
      <c r="N57" s="630"/>
    </row>
    <row r="58" spans="1:15" x14ac:dyDescent="0.25">
      <c r="A58" s="256"/>
      <c r="B58" s="616"/>
      <c r="C58" s="617"/>
      <c r="D58" s="617"/>
      <c r="E58" s="617"/>
      <c r="F58" s="618"/>
      <c r="G58" s="619"/>
      <c r="H58" s="620"/>
      <c r="I58" s="621"/>
      <c r="J58" s="621"/>
      <c r="K58" s="621"/>
      <c r="L58" s="621"/>
      <c r="M58" s="630"/>
      <c r="N58" s="630"/>
    </row>
    <row r="59" spans="1:15" x14ac:dyDescent="0.25">
      <c r="A59" s="256"/>
      <c r="B59" s="616"/>
      <c r="C59" s="617"/>
      <c r="D59" s="617"/>
      <c r="E59" s="617"/>
      <c r="F59" s="618"/>
      <c r="G59" s="619"/>
      <c r="H59" s="620"/>
      <c r="I59" s="621"/>
      <c r="J59" s="621"/>
      <c r="K59" s="621"/>
      <c r="L59" s="621"/>
      <c r="M59" s="630"/>
      <c r="N59" s="630"/>
    </row>
    <row r="60" spans="1:15" x14ac:dyDescent="0.25">
      <c r="A60" s="256"/>
      <c r="B60" s="616"/>
      <c r="C60" s="617"/>
      <c r="D60" s="617"/>
      <c r="E60" s="617"/>
      <c r="F60" s="618"/>
      <c r="G60" s="619"/>
      <c r="H60" s="620"/>
      <c r="I60" s="621"/>
      <c r="J60" s="621"/>
      <c r="K60" s="621"/>
      <c r="L60" s="621"/>
      <c r="M60" s="630"/>
      <c r="N60" s="630"/>
    </row>
    <row r="61" spans="1:15" x14ac:dyDescent="0.25">
      <c r="A61" s="256"/>
      <c r="B61" s="616"/>
      <c r="C61" s="617"/>
      <c r="D61" s="617"/>
      <c r="E61" s="617"/>
      <c r="F61" s="618"/>
      <c r="G61" s="619"/>
      <c r="H61" s="620"/>
      <c r="I61" s="621"/>
      <c r="J61" s="621"/>
      <c r="K61" s="621"/>
      <c r="L61" s="621"/>
      <c r="M61" s="630"/>
      <c r="N61" s="630"/>
    </row>
    <row r="62" spans="1:15" x14ac:dyDescent="0.25">
      <c r="A62" s="261">
        <f>COUNTA(B55:F61)</f>
        <v>2</v>
      </c>
      <c r="B62" s="631" t="s">
        <v>313</v>
      </c>
      <c r="C62" s="631"/>
      <c r="D62" s="631"/>
      <c r="E62" s="631"/>
      <c r="F62" s="631"/>
      <c r="G62" s="631"/>
      <c r="H62" s="631"/>
      <c r="I62" s="631"/>
      <c r="J62" s="631"/>
      <c r="K62" s="631"/>
      <c r="L62" s="632"/>
      <c r="M62" s="633">
        <f>SUM(M55:N61)</f>
        <v>12896</v>
      </c>
      <c r="N62" s="634"/>
    </row>
    <row r="63" spans="1:15" x14ac:dyDescent="0.25">
      <c r="A63" s="262"/>
      <c r="B63" s="262"/>
      <c r="C63" s="262"/>
      <c r="D63" s="262"/>
      <c r="E63" s="262"/>
      <c r="F63" s="262"/>
      <c r="G63" s="262"/>
      <c r="H63" s="262"/>
      <c r="I63" s="262"/>
      <c r="J63" s="262"/>
      <c r="K63" s="262"/>
      <c r="L63" s="262"/>
      <c r="M63" s="262"/>
      <c r="N63" s="262"/>
    </row>
    <row r="64" spans="1:15" x14ac:dyDescent="0.25">
      <c r="A64" s="623" t="s">
        <v>314</v>
      </c>
      <c r="B64" s="624"/>
      <c r="C64" s="624"/>
      <c r="D64" s="624"/>
      <c r="E64" s="624"/>
      <c r="F64" s="624"/>
      <c r="G64" s="624"/>
      <c r="H64" s="624"/>
      <c r="I64" s="624"/>
      <c r="J64" s="624"/>
      <c r="K64" s="624"/>
      <c r="L64" s="624"/>
      <c r="M64" s="624"/>
      <c r="N64" s="625"/>
    </row>
    <row r="65" spans="1:14" x14ac:dyDescent="0.25">
      <c r="A65" s="648" t="s">
        <v>315</v>
      </c>
      <c r="B65" s="649"/>
      <c r="C65" s="649"/>
      <c r="D65" s="650"/>
      <c r="E65" s="648" t="s">
        <v>115</v>
      </c>
      <c r="F65" s="649"/>
      <c r="G65" s="649"/>
      <c r="H65" s="649"/>
      <c r="I65" s="649"/>
      <c r="J65" s="649"/>
      <c r="K65" s="649"/>
      <c r="L65" s="649"/>
      <c r="M65" s="635" t="s">
        <v>316</v>
      </c>
      <c r="N65" s="637"/>
    </row>
    <row r="66" spans="1:14" x14ac:dyDescent="0.25">
      <c r="A66" s="638"/>
      <c r="B66" s="639"/>
      <c r="C66" s="639"/>
      <c r="D66" s="640"/>
      <c r="E66" s="638"/>
      <c r="F66" s="639"/>
      <c r="G66" s="639"/>
      <c r="H66" s="639"/>
      <c r="I66" s="639"/>
      <c r="J66" s="639"/>
      <c r="K66" s="639"/>
      <c r="L66" s="639"/>
      <c r="M66" s="1193"/>
      <c r="N66" s="1194"/>
    </row>
    <row r="67" spans="1:14" x14ac:dyDescent="0.25">
      <c r="A67" s="638"/>
      <c r="B67" s="639"/>
      <c r="C67" s="639"/>
      <c r="D67" s="640"/>
      <c r="E67" s="638"/>
      <c r="F67" s="639"/>
      <c r="G67" s="639"/>
      <c r="H67" s="639"/>
      <c r="I67" s="639"/>
      <c r="J67" s="639"/>
      <c r="K67" s="639"/>
      <c r="L67" s="639"/>
      <c r="M67" s="644"/>
      <c r="N67" s="645"/>
    </row>
    <row r="68" spans="1:14" x14ac:dyDescent="0.25">
      <c r="A68" s="635" t="s">
        <v>317</v>
      </c>
      <c r="B68" s="636"/>
      <c r="C68" s="636"/>
      <c r="D68" s="636"/>
      <c r="E68" s="636"/>
      <c r="F68" s="636"/>
      <c r="G68" s="636"/>
      <c r="H68" s="636"/>
      <c r="I68" s="636"/>
      <c r="J68" s="636"/>
      <c r="K68" s="636"/>
      <c r="L68" s="637"/>
      <c r="M68" s="633">
        <f>SUM(M62:N67)</f>
        <v>12896</v>
      </c>
      <c r="N68" s="634"/>
    </row>
    <row r="76" spans="1:14" ht="15" x14ac:dyDescent="0.25">
      <c r="D76"/>
      <c r="E76"/>
      <c r="F76"/>
      <c r="G76"/>
      <c r="H76"/>
      <c r="I76"/>
      <c r="J76"/>
    </row>
    <row r="65386" spans="251:255" x14ac:dyDescent="0.25">
      <c r="IQ65386" s="51" t="s">
        <v>318</v>
      </c>
      <c r="IR65386" s="51" t="s">
        <v>319</v>
      </c>
      <c r="IS65386" s="51" t="s">
        <v>320</v>
      </c>
      <c r="IT65386" s="51" t="s">
        <v>321</v>
      </c>
      <c r="IU65386" s="51" t="s">
        <v>322</v>
      </c>
    </row>
    <row r="65387" spans="251:255" x14ac:dyDescent="0.25">
      <c r="IQ65387" s="51" t="e">
        <f>#REF!&amp;$C$8</f>
        <v>#REF!</v>
      </c>
      <c r="IR65387" s="51" t="e">
        <f>#REF!</f>
        <v>#REF!</v>
      </c>
      <c r="IS65387" s="51" t="e">
        <f>$I$26&amp;" - "&amp;#REF!&amp;" - "&amp;#REF!&amp;" - "&amp;#REF!&amp;" - "&amp;#REF!&amp;" - "&amp;#REF!&amp;" - "&amp;#REF!&amp;" - "&amp;#REF!</f>
        <v>#REF!</v>
      </c>
      <c r="IT65387" s="51" t="e">
        <f>#REF!&amp;": "&amp;#REF!&amp;" - "&amp;#REF!&amp;": "&amp;#REF!&amp;" - "&amp;#REF!&amp;": "&amp;#REF!&amp;" - "&amp;#REF!&amp;": "&amp;#REF!&amp;" - "&amp;#REF!&amp;": "&amp;#REF!&amp;" - "&amp;#REF!&amp;": "&amp;#REF!&amp;" - "&amp;#REF!&amp;": "&amp;#REF!&amp;" - "&amp;$A$37&amp;": "&amp;$I$37&amp;" - "&amp;$A$38&amp;": "&amp;$I$38&amp;" - "&amp;#REF!&amp;": "&amp;#REF!&amp;" - "&amp;#REF!&amp;": "&amp;#REF!&amp;" - "&amp;#REF!&amp;": "&amp;#REF!&amp;" - "&amp;#REF!&amp;": "&amp;#REF!</f>
        <v>#REF!</v>
      </c>
      <c r="IU65387" s="51" t="e">
        <f>#REF!</f>
        <v>#REF!</v>
      </c>
    </row>
  </sheetData>
  <mergeCells count="154">
    <mergeCell ref="B61:F61"/>
    <mergeCell ref="G61:H61"/>
    <mergeCell ref="I61:J61"/>
    <mergeCell ref="K61:L61"/>
    <mergeCell ref="M61:N61"/>
    <mergeCell ref="B62:L62"/>
    <mergeCell ref="M62:N62"/>
    <mergeCell ref="B59:F59"/>
    <mergeCell ref="G59:H59"/>
    <mergeCell ref="I59:J59"/>
    <mergeCell ref="K59:L59"/>
    <mergeCell ref="M59:N59"/>
    <mergeCell ref="B60:F60"/>
    <mergeCell ref="G60:H60"/>
    <mergeCell ref="I60:J60"/>
    <mergeCell ref="K60:L60"/>
    <mergeCell ref="M60:N60"/>
    <mergeCell ref="A67:D67"/>
    <mergeCell ref="E67:L67"/>
    <mergeCell ref="M67:N67"/>
    <mergeCell ref="A68:L68"/>
    <mergeCell ref="M68:N68"/>
    <mergeCell ref="A64:N64"/>
    <mergeCell ref="A65:D65"/>
    <mergeCell ref="E65:L65"/>
    <mergeCell ref="M65:N65"/>
    <mergeCell ref="A66:D66"/>
    <mergeCell ref="E66:L66"/>
    <mergeCell ref="M66:N66"/>
    <mergeCell ref="B57:F57"/>
    <mergeCell ref="G57:H57"/>
    <mergeCell ref="I57:J57"/>
    <mergeCell ref="K57:L57"/>
    <mergeCell ref="M57:N57"/>
    <mergeCell ref="B58:F58"/>
    <mergeCell ref="G58:H58"/>
    <mergeCell ref="I58:J58"/>
    <mergeCell ref="K58:L58"/>
    <mergeCell ref="M58:N58"/>
    <mergeCell ref="B55:F55"/>
    <mergeCell ref="G55:H55"/>
    <mergeCell ref="I55:J55"/>
    <mergeCell ref="K55:L55"/>
    <mergeCell ref="M55:N55"/>
    <mergeCell ref="B56:F56"/>
    <mergeCell ref="G56:H56"/>
    <mergeCell ref="I56:J56"/>
    <mergeCell ref="K56:L56"/>
    <mergeCell ref="M56:N56"/>
    <mergeCell ref="A53:N53"/>
    <mergeCell ref="B54:F54"/>
    <mergeCell ref="G54:H54"/>
    <mergeCell ref="I54:J54"/>
    <mergeCell ref="K54:L54"/>
    <mergeCell ref="M54:N54"/>
    <mergeCell ref="A44:N44"/>
    <mergeCell ref="A45:B45"/>
    <mergeCell ref="A46:B46"/>
    <mergeCell ref="A47:B47"/>
    <mergeCell ref="A48:B48"/>
    <mergeCell ref="A49:B49"/>
    <mergeCell ref="A50:B50"/>
    <mergeCell ref="A51:B51"/>
    <mergeCell ref="A52:B52"/>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38:H38"/>
    <mergeCell ref="I38:J38"/>
    <mergeCell ref="K38:L38"/>
    <mergeCell ref="M38:N38"/>
    <mergeCell ref="O38:P38"/>
    <mergeCell ref="Q38:R38"/>
    <mergeCell ref="A37:H37"/>
    <mergeCell ref="I37:J37"/>
    <mergeCell ref="K37:L37"/>
    <mergeCell ref="M37:N37"/>
    <mergeCell ref="O37:P37"/>
    <mergeCell ref="Q37:R37"/>
    <mergeCell ref="I35:J35"/>
    <mergeCell ref="A36:H36"/>
    <mergeCell ref="I36:J36"/>
    <mergeCell ref="B27:G27"/>
    <mergeCell ref="O30:P30"/>
    <mergeCell ref="Q30:R30"/>
    <mergeCell ref="I27:N27"/>
    <mergeCell ref="A29:N29"/>
    <mergeCell ref="A30:H30"/>
    <mergeCell ref="I30:J30"/>
    <mergeCell ref="K30:L30"/>
    <mergeCell ref="M30:N30"/>
    <mergeCell ref="B28:G28"/>
    <mergeCell ref="A33:H33"/>
    <mergeCell ref="I32:J32"/>
    <mergeCell ref="I33:J33"/>
    <mergeCell ref="I34:J34"/>
    <mergeCell ref="A34:H34"/>
    <mergeCell ref="I28:N28"/>
    <mergeCell ref="A32:H32"/>
    <mergeCell ref="A35:H35"/>
    <mergeCell ref="A31:H31"/>
    <mergeCell ref="I31:J31"/>
    <mergeCell ref="A8:B8"/>
    <mergeCell ref="C8:N8"/>
    <mergeCell ref="A5:D6"/>
    <mergeCell ref="E5:H6"/>
    <mergeCell ref="I5:N5"/>
    <mergeCell ref="I6:J6"/>
    <mergeCell ref="K6:L6"/>
    <mergeCell ref="M6:N6"/>
    <mergeCell ref="I26:N26"/>
    <mergeCell ref="B25:G25"/>
    <mergeCell ref="I25:N25"/>
    <mergeCell ref="A9:B9"/>
    <mergeCell ref="C9:N9"/>
    <mergeCell ref="A10:B22"/>
    <mergeCell ref="C10:N22"/>
    <mergeCell ref="A23:N23"/>
    <mergeCell ref="B26:G26"/>
    <mergeCell ref="I24:N24"/>
    <mergeCell ref="B24:G24"/>
    <mergeCell ref="A1:N1"/>
    <mergeCell ref="A2:D2"/>
    <mergeCell ref="E2:H2"/>
    <mergeCell ref="I2:N2"/>
    <mergeCell ref="A3:D4"/>
    <mergeCell ref="E3:H4"/>
    <mergeCell ref="I3:N4"/>
    <mergeCell ref="A7:D7"/>
    <mergeCell ref="E7:H7"/>
    <mergeCell ref="I7:J7"/>
    <mergeCell ref="K7:L7"/>
    <mergeCell ref="M7:N7"/>
  </mergeCells>
  <conditionalFormatting sqref="C46:N48 C49:F49 H49:N49">
    <cfRule type="cellIs" dxfId="57" priority="1" stopIfTrue="1" operator="equal">
      <formula>"x"</formula>
    </cfRule>
  </conditionalFormatting>
  <conditionalFormatting sqref="C50:N52">
    <cfRule type="cellIs" dxfId="56"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6:N48 C50:N51 C49:F49 H49:N49" xr:uid="{00000000-0002-0000-1800-000000000000}"/>
  </dataValidations>
  <pageMargins left="0.75" right="0.75" top="1" bottom="1" header="0.5" footer="0.5"/>
  <pageSetup paperSize="9" fitToHeight="0" orientation="landscape" r:id="rId1"/>
  <headerFooter alignWithMargins="0"/>
  <rowBreaks count="1" manualBreakCount="1">
    <brk id="68" max="17" man="1"/>
  </row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IK65397"/>
  <sheetViews>
    <sheetView topLeftCell="A25" zoomScale="130" zoomScaleNormal="130" workbookViewId="0">
      <selection activeCell="I25" sqref="I25:R25"/>
    </sheetView>
  </sheetViews>
  <sheetFormatPr defaultColWidth="9.140625" defaultRowHeight="12.75" x14ac:dyDescent="0.25"/>
  <cols>
    <col min="1" max="1" width="9.42578125" style="50" customWidth="1"/>
    <col min="2" max="2" width="15.28515625" style="50" customWidth="1"/>
    <col min="3" max="3" width="6.28515625" style="50" customWidth="1"/>
    <col min="4" max="7" width="6.5703125" style="50" customWidth="1"/>
    <col min="8" max="8" width="5.42578125" style="50" customWidth="1"/>
    <col min="9" max="9" width="6.5703125" style="50" customWidth="1"/>
    <col min="10" max="10" width="6.85546875" style="50" customWidth="1"/>
    <col min="11" max="11" width="6.5703125" style="50" customWidth="1"/>
    <col min="12" max="12" width="7" style="50" customWidth="1"/>
    <col min="13" max="13" width="6.5703125" style="50" customWidth="1"/>
    <col min="14" max="14" width="12.28515625" style="50" customWidth="1"/>
    <col min="15" max="15" width="7.5703125" style="50" customWidth="1"/>
    <col min="16" max="16" width="3.5703125" style="50" customWidth="1"/>
    <col min="17" max="17" width="6.7109375" style="50" customWidth="1"/>
    <col min="18" max="18" width="5.28515625" style="50" customWidth="1"/>
    <col min="19" max="234" width="9.140625" style="50"/>
    <col min="235" max="235" width="14.140625" style="50" bestFit="1" customWidth="1"/>
    <col min="236" max="16384" width="9.140625" style="50"/>
  </cols>
  <sheetData>
    <row r="1" spans="1:19" ht="18" customHeight="1" thickBot="1" x14ac:dyDescent="0.3">
      <c r="A1" s="520" t="s">
        <v>387</v>
      </c>
      <c r="B1" s="520"/>
      <c r="C1" s="520"/>
      <c r="D1" s="520"/>
      <c r="E1" s="520"/>
      <c r="F1" s="520"/>
      <c r="G1" s="520"/>
      <c r="H1" s="520"/>
      <c r="I1" s="520"/>
      <c r="J1" s="520"/>
      <c r="K1" s="520"/>
      <c r="L1" s="520"/>
      <c r="M1" s="520"/>
      <c r="N1" s="520"/>
    </row>
    <row r="2" spans="1:19" s="52" customFormat="1" ht="37.5" customHeight="1" x14ac:dyDescent="0.25">
      <c r="A2" s="521" t="s">
        <v>388</v>
      </c>
      <c r="B2" s="522"/>
      <c r="C2" s="522"/>
      <c r="D2" s="523"/>
      <c r="E2" s="524" t="s">
        <v>511</v>
      </c>
      <c r="F2" s="525"/>
      <c r="G2" s="525"/>
      <c r="H2" s="526"/>
      <c r="I2" s="1091" t="s">
        <v>390</v>
      </c>
      <c r="J2" s="1092"/>
      <c r="K2" s="1092"/>
      <c r="L2" s="1092"/>
      <c r="M2" s="1092"/>
      <c r="N2" s="1093"/>
    </row>
    <row r="3" spans="1:19" s="52" customFormat="1" ht="12.75" customHeight="1" x14ac:dyDescent="0.25">
      <c r="A3" s="529" t="s">
        <v>389</v>
      </c>
      <c r="B3" s="530"/>
      <c r="C3" s="530"/>
      <c r="D3" s="531"/>
      <c r="E3" s="535" t="s">
        <v>512</v>
      </c>
      <c r="F3" s="536"/>
      <c r="G3" s="536"/>
      <c r="H3" s="536"/>
      <c r="I3" s="537" t="s">
        <v>513</v>
      </c>
      <c r="J3" s="538"/>
      <c r="K3" s="538"/>
      <c r="L3" s="539"/>
      <c r="M3" s="539"/>
      <c r="N3" s="540"/>
    </row>
    <row r="4" spans="1:19" s="52" customFormat="1" ht="21.75" customHeight="1" x14ac:dyDescent="0.25">
      <c r="A4" s="532"/>
      <c r="B4" s="533"/>
      <c r="C4" s="533"/>
      <c r="D4" s="534"/>
      <c r="E4" s="536"/>
      <c r="F4" s="536"/>
      <c r="G4" s="536"/>
      <c r="H4" s="536"/>
      <c r="I4" s="541"/>
      <c r="J4" s="542"/>
      <c r="K4" s="542"/>
      <c r="L4" s="542"/>
      <c r="M4" s="542"/>
      <c r="N4" s="543"/>
    </row>
    <row r="5" spans="1:19" s="52" customFormat="1" ht="21.75" customHeight="1" x14ac:dyDescent="0.25">
      <c r="A5" s="557" t="s">
        <v>279</v>
      </c>
      <c r="B5" s="558"/>
      <c r="C5" s="558"/>
      <c r="D5" s="559"/>
      <c r="E5" s="563" t="s">
        <v>471</v>
      </c>
      <c r="F5" s="563"/>
      <c r="G5" s="563"/>
      <c r="H5" s="564"/>
      <c r="I5" s="567" t="s">
        <v>280</v>
      </c>
      <c r="J5" s="567"/>
      <c r="K5" s="567"/>
      <c r="L5" s="567"/>
      <c r="M5" s="567"/>
      <c r="N5" s="567"/>
    </row>
    <row r="6" spans="1:19" s="52" customFormat="1" ht="19.5" customHeight="1" x14ac:dyDescent="0.25">
      <c r="A6" s="560"/>
      <c r="B6" s="561"/>
      <c r="C6" s="561"/>
      <c r="D6" s="562"/>
      <c r="E6" s="565"/>
      <c r="F6" s="565"/>
      <c r="G6" s="565"/>
      <c r="H6" s="566"/>
      <c r="I6" s="568">
        <v>2026</v>
      </c>
      <c r="J6" s="569"/>
      <c r="K6" s="567">
        <v>2027</v>
      </c>
      <c r="L6" s="567"/>
      <c r="M6" s="567">
        <v>2028</v>
      </c>
      <c r="N6" s="567"/>
    </row>
    <row r="7" spans="1:19" s="52" customFormat="1" ht="31.7" customHeight="1" x14ac:dyDescent="0.25">
      <c r="A7" s="544" t="s">
        <v>281</v>
      </c>
      <c r="B7" s="545"/>
      <c r="C7" s="545"/>
      <c r="D7" s="546"/>
      <c r="E7" s="547"/>
      <c r="F7" s="547"/>
      <c r="G7" s="547"/>
      <c r="H7" s="548"/>
      <c r="I7" s="549" t="s">
        <v>338</v>
      </c>
      <c r="J7" s="550"/>
      <c r="K7" s="551"/>
      <c r="L7" s="551"/>
      <c r="M7" s="551"/>
      <c r="N7" s="551"/>
      <c r="O7" s="416"/>
      <c r="P7" s="416"/>
      <c r="Q7" s="416"/>
      <c r="R7" s="416"/>
      <c r="S7" s="416"/>
    </row>
    <row r="8" spans="1:19" ht="45.95" customHeight="1" x14ac:dyDescent="0.25">
      <c r="A8" s="552" t="s">
        <v>283</v>
      </c>
      <c r="B8" s="553"/>
      <c r="C8" s="554" t="s">
        <v>378</v>
      </c>
      <c r="D8" s="555"/>
      <c r="E8" s="555"/>
      <c r="F8" s="555"/>
      <c r="G8" s="555"/>
      <c r="H8" s="555"/>
      <c r="I8" s="555"/>
      <c r="J8" s="555"/>
      <c r="K8" s="555"/>
      <c r="L8" s="555"/>
      <c r="M8" s="555"/>
      <c r="N8" s="556"/>
    </row>
    <row r="9" spans="1:19" ht="38.25" hidden="1" customHeight="1" x14ac:dyDescent="0.25">
      <c r="A9" s="552"/>
      <c r="B9" s="553"/>
      <c r="C9" s="573"/>
      <c r="D9" s="574"/>
      <c r="E9" s="574"/>
      <c r="F9" s="574"/>
      <c r="G9" s="574"/>
      <c r="H9" s="574"/>
      <c r="I9" s="574"/>
      <c r="J9" s="574"/>
      <c r="K9" s="574"/>
      <c r="L9" s="574"/>
      <c r="M9" s="574"/>
      <c r="N9" s="575"/>
    </row>
    <row r="10" spans="1:19" ht="44.25" customHeight="1" x14ac:dyDescent="0.25">
      <c r="A10" s="576" t="s">
        <v>284</v>
      </c>
      <c r="B10" s="577"/>
      <c r="C10" s="1268" t="s">
        <v>980</v>
      </c>
      <c r="D10" s="1292"/>
      <c r="E10" s="1292"/>
      <c r="F10" s="1292"/>
      <c r="G10" s="1292"/>
      <c r="H10" s="1292"/>
      <c r="I10" s="1292"/>
      <c r="J10" s="1292"/>
      <c r="K10" s="1292"/>
      <c r="L10" s="1292"/>
      <c r="M10" s="1292"/>
      <c r="N10" s="1293"/>
    </row>
    <row r="11" spans="1:19" ht="44.25" customHeight="1" x14ac:dyDescent="0.25">
      <c r="A11" s="578"/>
      <c r="B11" s="579"/>
      <c r="C11" s="1294"/>
      <c r="D11" s="1295"/>
      <c r="E11" s="1295"/>
      <c r="F11" s="1295"/>
      <c r="G11" s="1295"/>
      <c r="H11" s="1295"/>
      <c r="I11" s="1295"/>
      <c r="J11" s="1295"/>
      <c r="K11" s="1295"/>
      <c r="L11" s="1295"/>
      <c r="M11" s="1295"/>
      <c r="N11" s="1296"/>
    </row>
    <row r="12" spans="1:19" ht="44.25" customHeight="1" x14ac:dyDescent="0.25">
      <c r="A12" s="578"/>
      <c r="B12" s="579"/>
      <c r="C12" s="1294"/>
      <c r="D12" s="1295"/>
      <c r="E12" s="1295"/>
      <c r="F12" s="1295"/>
      <c r="G12" s="1295"/>
      <c r="H12" s="1295"/>
      <c r="I12" s="1295"/>
      <c r="J12" s="1295"/>
      <c r="K12" s="1295"/>
      <c r="L12" s="1295"/>
      <c r="M12" s="1295"/>
      <c r="N12" s="1296"/>
    </row>
    <row r="13" spans="1:19" ht="44.25" customHeight="1" x14ac:dyDescent="0.25">
      <c r="A13" s="578"/>
      <c r="B13" s="579"/>
      <c r="C13" s="1294"/>
      <c r="D13" s="1295"/>
      <c r="E13" s="1295"/>
      <c r="F13" s="1295"/>
      <c r="G13" s="1295"/>
      <c r="H13" s="1295"/>
      <c r="I13" s="1295"/>
      <c r="J13" s="1295"/>
      <c r="K13" s="1295"/>
      <c r="L13" s="1295"/>
      <c r="M13" s="1295"/>
      <c r="N13" s="1296"/>
    </row>
    <row r="14" spans="1:19" ht="44.25" customHeight="1" x14ac:dyDescent="0.25">
      <c r="A14" s="578"/>
      <c r="B14" s="579"/>
      <c r="C14" s="1294"/>
      <c r="D14" s="1295"/>
      <c r="E14" s="1295"/>
      <c r="F14" s="1295"/>
      <c r="G14" s="1295"/>
      <c r="H14" s="1295"/>
      <c r="I14" s="1295"/>
      <c r="J14" s="1295"/>
      <c r="K14" s="1295"/>
      <c r="L14" s="1295"/>
      <c r="M14" s="1295"/>
      <c r="N14" s="1296"/>
    </row>
    <row r="15" spans="1:19" ht="44.25" customHeight="1" x14ac:dyDescent="0.25">
      <c r="A15" s="578"/>
      <c r="B15" s="579"/>
      <c r="C15" s="1294"/>
      <c r="D15" s="1295"/>
      <c r="E15" s="1295"/>
      <c r="F15" s="1295"/>
      <c r="G15" s="1295"/>
      <c r="H15" s="1295"/>
      <c r="I15" s="1295"/>
      <c r="J15" s="1295"/>
      <c r="K15" s="1295"/>
      <c r="L15" s="1295"/>
      <c r="M15" s="1295"/>
      <c r="N15" s="1296"/>
    </row>
    <row r="16" spans="1:19" ht="44.25" customHeight="1" x14ac:dyDescent="0.25">
      <c r="A16" s="578"/>
      <c r="B16" s="579"/>
      <c r="C16" s="1294"/>
      <c r="D16" s="1295"/>
      <c r="E16" s="1295"/>
      <c r="F16" s="1295"/>
      <c r="G16" s="1295"/>
      <c r="H16" s="1295"/>
      <c r="I16" s="1295"/>
      <c r="J16" s="1295"/>
      <c r="K16" s="1295"/>
      <c r="L16" s="1295"/>
      <c r="M16" s="1295"/>
      <c r="N16" s="1296"/>
    </row>
    <row r="17" spans="1:19" ht="44.25" customHeight="1" x14ac:dyDescent="0.25">
      <c r="A17" s="578"/>
      <c r="B17" s="579"/>
      <c r="C17" s="1294"/>
      <c r="D17" s="1295"/>
      <c r="E17" s="1295"/>
      <c r="F17" s="1295"/>
      <c r="G17" s="1295"/>
      <c r="H17" s="1295"/>
      <c r="I17" s="1295"/>
      <c r="J17" s="1295"/>
      <c r="K17" s="1295"/>
      <c r="L17" s="1295"/>
      <c r="M17" s="1295"/>
      <c r="N17" s="1296"/>
    </row>
    <row r="18" spans="1:19" ht="18.95" customHeight="1" x14ac:dyDescent="0.25">
      <c r="A18" s="591" t="s">
        <v>0</v>
      </c>
      <c r="B18" s="592"/>
      <c r="C18" s="592"/>
      <c r="D18" s="592"/>
      <c r="E18" s="592"/>
      <c r="F18" s="592"/>
      <c r="G18" s="592"/>
      <c r="H18" s="592"/>
      <c r="I18" s="592"/>
      <c r="J18" s="592"/>
      <c r="K18" s="592"/>
      <c r="L18" s="592"/>
      <c r="M18" s="592"/>
      <c r="N18" s="593"/>
      <c r="R18" s="267"/>
      <c r="S18" s="267"/>
    </row>
    <row r="19" spans="1:19" ht="23.25" customHeight="1" x14ac:dyDescent="0.25">
      <c r="A19" s="54">
        <v>1</v>
      </c>
      <c r="B19" s="599" t="s">
        <v>977</v>
      </c>
      <c r="C19" s="599"/>
      <c r="D19" s="599"/>
      <c r="E19" s="599"/>
      <c r="F19" s="599"/>
      <c r="G19" s="599"/>
      <c r="H19" s="54">
        <v>6</v>
      </c>
      <c r="I19" s="1225" t="s">
        <v>811</v>
      </c>
      <c r="J19" s="1226"/>
      <c r="K19" s="1226"/>
      <c r="L19" s="1226"/>
      <c r="M19" s="1226"/>
      <c r="N19" s="1227"/>
      <c r="Q19" s="1283"/>
      <c r="R19" s="1283"/>
      <c r="S19" s="1283"/>
    </row>
    <row r="20" spans="1:19" ht="23.25" customHeight="1" x14ac:dyDescent="0.25">
      <c r="A20" s="54">
        <v>2</v>
      </c>
      <c r="B20" s="570" t="s">
        <v>979</v>
      </c>
      <c r="C20" s="571"/>
      <c r="D20" s="571"/>
      <c r="E20" s="571"/>
      <c r="F20" s="571"/>
      <c r="G20" s="572"/>
      <c r="H20" s="54">
        <v>7</v>
      </c>
      <c r="I20" s="570" t="s">
        <v>812</v>
      </c>
      <c r="J20" s="571"/>
      <c r="K20" s="571"/>
      <c r="L20" s="571"/>
      <c r="M20" s="571"/>
      <c r="N20" s="572"/>
      <c r="P20" s="267"/>
      <c r="Q20" s="1283"/>
      <c r="R20" s="1283"/>
      <c r="S20" s="1283"/>
    </row>
    <row r="21" spans="1:19" ht="23.25" customHeight="1" x14ac:dyDescent="0.25">
      <c r="A21" s="54">
        <v>3</v>
      </c>
      <c r="B21" s="570" t="s">
        <v>810</v>
      </c>
      <c r="C21" s="571"/>
      <c r="D21" s="571"/>
      <c r="E21" s="571"/>
      <c r="F21" s="571"/>
      <c r="G21" s="572"/>
      <c r="H21" s="54">
        <v>8</v>
      </c>
      <c r="I21" s="570" t="s">
        <v>867</v>
      </c>
      <c r="J21" s="571"/>
      <c r="K21" s="571"/>
      <c r="L21" s="571"/>
      <c r="M21" s="571"/>
      <c r="N21" s="572"/>
      <c r="P21" s="267"/>
      <c r="Q21" s="1283"/>
      <c r="R21" s="1283"/>
      <c r="S21" s="1283"/>
    </row>
    <row r="22" spans="1:19" ht="23.25" customHeight="1" x14ac:dyDescent="0.25">
      <c r="A22" s="54">
        <v>4</v>
      </c>
      <c r="B22" s="570" t="s">
        <v>473</v>
      </c>
      <c r="C22" s="571"/>
      <c r="D22" s="571"/>
      <c r="E22" s="571"/>
      <c r="F22" s="571"/>
      <c r="G22" s="572"/>
      <c r="H22" s="54">
        <v>9</v>
      </c>
      <c r="I22" s="570" t="s">
        <v>809</v>
      </c>
      <c r="J22" s="571"/>
      <c r="K22" s="571"/>
      <c r="L22" s="571"/>
      <c r="M22" s="571"/>
      <c r="N22" s="572"/>
      <c r="Q22" s="1283"/>
      <c r="R22" s="1283"/>
      <c r="S22" s="1283"/>
    </row>
    <row r="23" spans="1:19" ht="23.25" customHeight="1" x14ac:dyDescent="0.25">
      <c r="A23" s="464">
        <v>5</v>
      </c>
      <c r="B23" s="1297" t="s">
        <v>978</v>
      </c>
      <c r="C23" s="1298"/>
      <c r="D23" s="1298"/>
      <c r="E23" s="1298"/>
      <c r="F23" s="1298"/>
      <c r="G23" s="1299"/>
      <c r="H23" s="464">
        <v>10</v>
      </c>
      <c r="I23" s="570" t="s">
        <v>868</v>
      </c>
      <c r="J23" s="571"/>
      <c r="K23" s="571"/>
      <c r="L23" s="571"/>
      <c r="M23" s="571"/>
      <c r="N23" s="572"/>
    </row>
    <row r="24" spans="1:19" x14ac:dyDescent="0.25">
      <c r="A24" s="600" t="s">
        <v>286</v>
      </c>
      <c r="B24" s="601"/>
      <c r="C24" s="601"/>
      <c r="D24" s="601"/>
      <c r="E24" s="601"/>
      <c r="F24" s="601"/>
      <c r="G24" s="601"/>
      <c r="H24" s="601"/>
      <c r="I24" s="601"/>
      <c r="J24" s="601"/>
      <c r="K24" s="601"/>
      <c r="L24" s="601"/>
      <c r="M24" s="601"/>
      <c r="N24" s="602"/>
      <c r="O24" s="55"/>
      <c r="P24" s="55"/>
      <c r="Q24" s="55"/>
      <c r="R24" s="56"/>
    </row>
    <row r="25" spans="1:19" ht="24" customHeight="1" x14ac:dyDescent="0.25">
      <c r="A25" s="603" t="s">
        <v>287</v>
      </c>
      <c r="B25" s="604"/>
      <c r="C25" s="604"/>
      <c r="D25" s="604"/>
      <c r="E25" s="604"/>
      <c r="F25" s="604"/>
      <c r="G25" s="604"/>
      <c r="H25" s="605"/>
      <c r="I25" s="591" t="s">
        <v>909</v>
      </c>
      <c r="J25" s="593"/>
      <c r="K25" s="1300" t="s">
        <v>910</v>
      </c>
      <c r="L25" s="1301"/>
      <c r="M25" s="591" t="s">
        <v>288</v>
      </c>
      <c r="N25" s="593"/>
      <c r="O25" s="594">
        <v>2027</v>
      </c>
      <c r="P25" s="594"/>
      <c r="Q25" s="594">
        <v>2028</v>
      </c>
      <c r="R25" s="594"/>
    </row>
    <row r="26" spans="1:19" ht="12.75" customHeight="1" x14ac:dyDescent="0.25">
      <c r="A26" s="595" t="s">
        <v>535</v>
      </c>
      <c r="B26" s="596"/>
      <c r="C26" s="596"/>
      <c r="D26" s="596"/>
      <c r="E26" s="596"/>
      <c r="F26" s="596"/>
      <c r="G26" s="596"/>
      <c r="H26" s="597"/>
      <c r="I26" s="1114">
        <v>2547</v>
      </c>
      <c r="J26" s="598"/>
      <c r="K26" s="1114"/>
      <c r="L26" s="598"/>
      <c r="M26" s="598"/>
      <c r="N26" s="598"/>
      <c r="O26" s="598"/>
      <c r="P26" s="598"/>
      <c r="Q26" s="598"/>
      <c r="R26" s="598"/>
    </row>
    <row r="27" spans="1:19" x14ac:dyDescent="0.25">
      <c r="A27" s="595" t="s">
        <v>981</v>
      </c>
      <c r="B27" s="596"/>
      <c r="C27" s="596"/>
      <c r="D27" s="596"/>
      <c r="E27" s="596"/>
      <c r="F27" s="596"/>
      <c r="G27" s="596"/>
      <c r="H27" s="597"/>
      <c r="I27" s="1027">
        <v>721441</v>
      </c>
      <c r="J27" s="1028"/>
      <c r="K27" s="1027"/>
      <c r="L27" s="1028"/>
      <c r="M27" s="1016"/>
      <c r="N27" s="1017"/>
      <c r="O27" s="1016"/>
      <c r="P27" s="1017"/>
      <c r="Q27" s="1016"/>
      <c r="R27" s="1017"/>
    </row>
    <row r="28" spans="1:19" x14ac:dyDescent="0.25">
      <c r="A28" s="595" t="s">
        <v>982</v>
      </c>
      <c r="B28" s="596"/>
      <c r="C28" s="596"/>
      <c r="D28" s="596"/>
      <c r="E28" s="596"/>
      <c r="F28" s="596"/>
      <c r="G28" s="596"/>
      <c r="H28" s="597"/>
      <c r="I28" s="1114">
        <v>184</v>
      </c>
      <c r="J28" s="598"/>
      <c r="K28" s="1114"/>
      <c r="L28" s="598"/>
      <c r="M28" s="598"/>
      <c r="N28" s="598"/>
      <c r="O28" s="598"/>
      <c r="P28" s="598"/>
      <c r="Q28" s="598"/>
      <c r="R28" s="598"/>
    </row>
    <row r="29" spans="1:19" x14ac:dyDescent="0.25">
      <c r="A29" s="595" t="s">
        <v>534</v>
      </c>
      <c r="B29" s="596"/>
      <c r="C29" s="596"/>
      <c r="D29" s="596"/>
      <c r="E29" s="596"/>
      <c r="F29" s="596"/>
      <c r="G29" s="596"/>
      <c r="H29" s="597"/>
      <c r="I29" s="598">
        <v>70</v>
      </c>
      <c r="J29" s="598"/>
      <c r="K29" s="598"/>
      <c r="L29" s="598"/>
      <c r="M29" s="598"/>
      <c r="N29" s="598"/>
      <c r="O29" s="598"/>
      <c r="P29" s="598"/>
      <c r="Q29" s="598"/>
      <c r="R29" s="598"/>
    </row>
    <row r="30" spans="1:19" ht="12.75" customHeight="1" x14ac:dyDescent="0.25">
      <c r="A30" s="595" t="s">
        <v>536</v>
      </c>
      <c r="B30" s="596"/>
      <c r="C30" s="596"/>
      <c r="D30" s="596"/>
      <c r="E30" s="596"/>
      <c r="F30" s="596"/>
      <c r="G30" s="596"/>
      <c r="H30" s="597"/>
      <c r="I30" s="1027">
        <v>10000</v>
      </c>
      <c r="J30" s="1028"/>
      <c r="K30" s="1027"/>
      <c r="L30" s="1028"/>
      <c r="M30" s="333"/>
      <c r="N30" s="334"/>
      <c r="O30" s="333"/>
      <c r="P30" s="334"/>
      <c r="Q30" s="333"/>
      <c r="R30" s="334"/>
    </row>
    <row r="31" spans="1:19" ht="12.75" customHeight="1" x14ac:dyDescent="0.25">
      <c r="A31" s="595" t="s">
        <v>983</v>
      </c>
      <c r="B31" s="596"/>
      <c r="C31" s="596"/>
      <c r="D31" s="596"/>
      <c r="E31" s="596"/>
      <c r="F31" s="596"/>
      <c r="G31" s="596"/>
      <c r="H31" s="597"/>
      <c r="I31" s="1290">
        <v>50</v>
      </c>
      <c r="J31" s="1291"/>
      <c r="K31" s="1016"/>
      <c r="L31" s="1017"/>
      <c r="M31" s="1281"/>
      <c r="N31" s="1282"/>
      <c r="O31" s="333"/>
      <c r="P31" s="334"/>
      <c r="Q31" s="333"/>
      <c r="R31" s="334"/>
    </row>
    <row r="32" spans="1:19" x14ac:dyDescent="0.25">
      <c r="A32" s="595" t="s">
        <v>984</v>
      </c>
      <c r="B32" s="596"/>
      <c r="C32" s="596"/>
      <c r="D32" s="596"/>
      <c r="E32" s="596"/>
      <c r="F32" s="596"/>
      <c r="G32" s="596"/>
      <c r="H32" s="597"/>
      <c r="I32" s="1284">
        <v>100000</v>
      </c>
      <c r="J32" s="1285"/>
      <c r="K32" s="1016"/>
      <c r="L32" s="1017"/>
      <c r="M32" s="1281"/>
      <c r="N32" s="1282"/>
      <c r="O32" s="1016"/>
      <c r="P32" s="1017"/>
      <c r="Q32" s="1016"/>
      <c r="R32" s="1017"/>
    </row>
    <row r="33" spans="1:18" x14ac:dyDescent="0.25">
      <c r="A33" s="595" t="s">
        <v>985</v>
      </c>
      <c r="B33" s="596"/>
      <c r="C33" s="596"/>
      <c r="D33" s="596"/>
      <c r="E33" s="596"/>
      <c r="F33" s="596"/>
      <c r="G33" s="596"/>
      <c r="H33" s="597"/>
      <c r="I33" s="1284">
        <v>20000</v>
      </c>
      <c r="J33" s="1285"/>
      <c r="K33" s="333"/>
      <c r="L33" s="334"/>
      <c r="M33" s="447"/>
      <c r="N33" s="448"/>
      <c r="O33" s="333"/>
      <c r="P33" s="334"/>
      <c r="Q33" s="333"/>
      <c r="R33" s="334"/>
    </row>
    <row r="34" spans="1:18" x14ac:dyDescent="0.25">
      <c r="A34" s="595" t="s">
        <v>806</v>
      </c>
      <c r="B34" s="596"/>
      <c r="C34" s="596"/>
      <c r="D34" s="596"/>
      <c r="E34" s="596"/>
      <c r="F34" s="596"/>
      <c r="G34" s="596"/>
      <c r="H34" s="597"/>
      <c r="I34" s="1286">
        <v>15</v>
      </c>
      <c r="J34" s="1287"/>
      <c r="K34" s="1016"/>
      <c r="L34" s="1017"/>
      <c r="M34" s="1281"/>
      <c r="N34" s="1282"/>
      <c r="O34" s="1016"/>
      <c r="P34" s="1017"/>
      <c r="Q34" s="1016"/>
      <c r="R34" s="1017"/>
    </row>
    <row r="35" spans="1:18" x14ac:dyDescent="0.25">
      <c r="A35" s="595" t="s">
        <v>807</v>
      </c>
      <c r="B35" s="596"/>
      <c r="C35" s="596"/>
      <c r="D35" s="596"/>
      <c r="E35" s="596"/>
      <c r="F35" s="596"/>
      <c r="G35" s="596"/>
      <c r="H35" s="597"/>
      <c r="I35" s="1284">
        <v>5000</v>
      </c>
      <c r="J35" s="1285"/>
      <c r="K35" s="1027"/>
      <c r="L35" s="1028"/>
      <c r="M35" s="354"/>
      <c r="N35" s="355"/>
      <c r="O35" s="333"/>
      <c r="P35" s="334"/>
      <c r="Q35" s="333"/>
      <c r="R35" s="334"/>
    </row>
    <row r="36" spans="1:18" x14ac:dyDescent="0.25">
      <c r="A36" s="595" t="s">
        <v>869</v>
      </c>
      <c r="B36" s="596"/>
      <c r="C36" s="596"/>
      <c r="D36" s="596"/>
      <c r="E36" s="596"/>
      <c r="F36" s="596"/>
      <c r="G36" s="596"/>
      <c r="H36" s="597"/>
      <c r="I36" s="1016">
        <v>30</v>
      </c>
      <c r="J36" s="1017"/>
      <c r="K36" s="1016"/>
      <c r="L36" s="1017"/>
      <c r="M36" s="1281"/>
      <c r="N36" s="1282"/>
      <c r="O36" s="1016"/>
      <c r="P36" s="1017"/>
      <c r="Q36" s="1016"/>
      <c r="R36" s="1017"/>
    </row>
    <row r="37" spans="1:18" x14ac:dyDescent="0.25">
      <c r="A37" s="595" t="s">
        <v>866</v>
      </c>
      <c r="B37" s="596"/>
      <c r="C37" s="596"/>
      <c r="D37" s="596"/>
      <c r="E37" s="596"/>
      <c r="F37" s="596"/>
      <c r="G37" s="596"/>
      <c r="H37" s="597"/>
      <c r="I37" s="1288" t="s">
        <v>808</v>
      </c>
      <c r="J37" s="1289"/>
      <c r="K37" s="1027"/>
      <c r="L37" s="1028"/>
      <c r="M37" s="1281"/>
      <c r="N37" s="1282"/>
      <c r="O37" s="333"/>
      <c r="P37" s="334"/>
      <c r="Q37" s="333"/>
      <c r="R37" s="334"/>
    </row>
    <row r="38" spans="1:18" ht="23.25" customHeight="1" x14ac:dyDescent="0.25">
      <c r="A38" s="603" t="s">
        <v>289</v>
      </c>
      <c r="B38" s="604"/>
      <c r="C38" s="604"/>
      <c r="D38" s="604"/>
      <c r="E38" s="604"/>
      <c r="F38" s="604"/>
      <c r="G38" s="604"/>
      <c r="H38" s="605"/>
      <c r="I38" s="591" t="s">
        <v>909</v>
      </c>
      <c r="J38" s="593"/>
      <c r="K38" s="606" t="s">
        <v>910</v>
      </c>
      <c r="L38" s="606"/>
      <c r="M38" s="594" t="s">
        <v>288</v>
      </c>
      <c r="N38" s="594"/>
      <c r="O38" s="594">
        <v>2027</v>
      </c>
      <c r="P38" s="594"/>
      <c r="Q38" s="594">
        <v>2028</v>
      </c>
      <c r="R38" s="594"/>
    </row>
    <row r="39" spans="1:18" x14ac:dyDescent="0.25">
      <c r="A39" s="595"/>
      <c r="B39" s="596"/>
      <c r="C39" s="596"/>
      <c r="D39" s="596"/>
      <c r="E39" s="596"/>
      <c r="F39" s="596"/>
      <c r="G39" s="596"/>
      <c r="H39" s="597"/>
      <c r="I39" s="607"/>
      <c r="J39" s="598"/>
      <c r="K39" s="607"/>
      <c r="L39" s="598"/>
      <c r="M39" s="598"/>
      <c r="N39" s="598"/>
      <c r="O39" s="607"/>
      <c r="P39" s="598"/>
      <c r="Q39" s="607"/>
      <c r="R39" s="598"/>
    </row>
    <row r="40" spans="1:18" ht="24" customHeight="1" x14ac:dyDescent="0.25">
      <c r="A40" s="603" t="s">
        <v>290</v>
      </c>
      <c r="B40" s="604"/>
      <c r="C40" s="604"/>
      <c r="D40" s="604"/>
      <c r="E40" s="604"/>
      <c r="F40" s="604"/>
      <c r="G40" s="604"/>
      <c r="H40" s="605"/>
      <c r="I40" s="591" t="s">
        <v>909</v>
      </c>
      <c r="J40" s="593"/>
      <c r="K40" s="606" t="s">
        <v>910</v>
      </c>
      <c r="L40" s="606"/>
      <c r="M40" s="594" t="s">
        <v>288</v>
      </c>
      <c r="N40" s="594"/>
      <c r="O40" s="594">
        <v>2027</v>
      </c>
      <c r="P40" s="594"/>
      <c r="Q40" s="594">
        <v>2028</v>
      </c>
      <c r="R40" s="594"/>
    </row>
    <row r="41" spans="1:18" x14ac:dyDescent="0.25">
      <c r="A41" s="595"/>
      <c r="B41" s="596"/>
      <c r="C41" s="596"/>
      <c r="D41" s="596"/>
      <c r="E41" s="596"/>
      <c r="F41" s="596"/>
      <c r="G41" s="596"/>
      <c r="H41" s="597"/>
      <c r="I41" s="608"/>
      <c r="J41" s="608"/>
      <c r="K41" s="598"/>
      <c r="L41" s="598"/>
      <c r="M41" s="598"/>
      <c r="N41" s="598"/>
      <c r="O41" s="608"/>
      <c r="P41" s="608"/>
      <c r="Q41" s="608"/>
      <c r="R41" s="608"/>
    </row>
    <row r="42" spans="1:18" ht="31.7" customHeight="1" x14ac:dyDescent="0.25">
      <c r="A42" s="603" t="s">
        <v>291</v>
      </c>
      <c r="B42" s="604"/>
      <c r="C42" s="604"/>
      <c r="D42" s="604"/>
      <c r="E42" s="604"/>
      <c r="F42" s="604"/>
      <c r="G42" s="604"/>
      <c r="H42" s="605"/>
      <c r="I42" s="591" t="s">
        <v>909</v>
      </c>
      <c r="J42" s="593"/>
      <c r="K42" s="606" t="s">
        <v>910</v>
      </c>
      <c r="L42" s="606"/>
      <c r="M42" s="594" t="s">
        <v>288</v>
      </c>
      <c r="N42" s="594"/>
      <c r="O42" s="594">
        <v>2027</v>
      </c>
      <c r="P42" s="594"/>
      <c r="Q42" s="594">
        <v>2028</v>
      </c>
      <c r="R42" s="594"/>
    </row>
    <row r="43" spans="1:18" x14ac:dyDescent="0.25">
      <c r="A43" s="609"/>
      <c r="B43" s="610"/>
      <c r="C43" s="610"/>
      <c r="D43" s="610"/>
      <c r="E43" s="610"/>
      <c r="F43" s="610"/>
      <c r="G43" s="610"/>
      <c r="H43" s="611"/>
      <c r="I43" s="598"/>
      <c r="J43" s="598"/>
      <c r="K43" s="598"/>
      <c r="L43" s="598"/>
      <c r="M43" s="598"/>
      <c r="N43" s="598"/>
      <c r="O43" s="598"/>
      <c r="P43" s="598"/>
      <c r="Q43" s="598"/>
      <c r="R43" s="598"/>
    </row>
    <row r="45" spans="1:18" x14ac:dyDescent="0.25">
      <c r="A45" s="600" t="s">
        <v>292</v>
      </c>
      <c r="B45" s="601"/>
      <c r="C45" s="601"/>
      <c r="D45" s="601"/>
      <c r="E45" s="601"/>
      <c r="F45" s="601"/>
      <c r="G45" s="601"/>
      <c r="H45" s="601"/>
      <c r="I45" s="601"/>
      <c r="J45" s="601"/>
      <c r="K45" s="601"/>
      <c r="L45" s="601"/>
      <c r="M45" s="601"/>
      <c r="N45" s="602"/>
    </row>
    <row r="46" spans="1:18" ht="48.75" customHeight="1" x14ac:dyDescent="0.25">
      <c r="A46" s="594" t="s">
        <v>293</v>
      </c>
      <c r="B46" s="594"/>
      <c r="C46" s="57" t="s">
        <v>294</v>
      </c>
      <c r="D46" s="57" t="s">
        <v>295</v>
      </c>
      <c r="E46" s="57" t="s">
        <v>296</v>
      </c>
      <c r="F46" s="57" t="s">
        <v>297</v>
      </c>
      <c r="G46" s="57" t="s">
        <v>298</v>
      </c>
      <c r="H46" s="57" t="s">
        <v>299</v>
      </c>
      <c r="I46" s="57" t="s">
        <v>300</v>
      </c>
      <c r="J46" s="57" t="s">
        <v>301</v>
      </c>
      <c r="K46" s="57" t="s">
        <v>302</v>
      </c>
      <c r="L46" s="57" t="s">
        <v>303</v>
      </c>
      <c r="M46" s="57" t="s">
        <v>304</v>
      </c>
      <c r="N46" s="57" t="s">
        <v>305</v>
      </c>
    </row>
    <row r="47" spans="1:18" ht="12" customHeight="1" x14ac:dyDescent="0.25">
      <c r="A47" s="612">
        <f>IF(A19&gt;0,A19,"")</f>
        <v>1</v>
      </c>
      <c r="B47" s="613"/>
      <c r="C47" s="269"/>
      <c r="D47" s="445"/>
      <c r="E47" s="254"/>
      <c r="F47" s="254"/>
      <c r="G47" s="254"/>
      <c r="H47" s="254"/>
      <c r="I47" s="254"/>
      <c r="J47" s="301"/>
      <c r="K47" s="269"/>
      <c r="L47" s="269"/>
      <c r="M47" s="269"/>
      <c r="N47" s="269"/>
    </row>
    <row r="48" spans="1:18" ht="12" customHeight="1" x14ac:dyDescent="0.25">
      <c r="A48" s="612">
        <f>IF(A20&gt;0,A20,"")</f>
        <v>2</v>
      </c>
      <c r="B48" s="613"/>
      <c r="C48" s="254"/>
      <c r="D48" s="254"/>
      <c r="E48" s="254"/>
      <c r="F48" s="254"/>
      <c r="G48" s="254"/>
      <c r="H48" s="254"/>
      <c r="I48" s="254"/>
      <c r="J48" s="301"/>
      <c r="K48" s="269"/>
      <c r="L48" s="269"/>
      <c r="M48" s="269"/>
      <c r="N48" s="269"/>
    </row>
    <row r="49" spans="1:15" x14ac:dyDescent="0.25">
      <c r="A49" s="612">
        <f>IF(A21&gt;0,A21,"")</f>
        <v>3</v>
      </c>
      <c r="B49" s="613"/>
      <c r="C49" s="269"/>
      <c r="D49" s="269"/>
      <c r="E49" s="254"/>
      <c r="F49" s="254"/>
      <c r="G49" s="254"/>
      <c r="H49" s="254"/>
      <c r="I49" s="254"/>
      <c r="J49" s="254"/>
      <c r="K49" s="254"/>
      <c r="L49" s="254"/>
      <c r="M49" s="254"/>
      <c r="N49" s="254"/>
    </row>
    <row r="50" spans="1:15" x14ac:dyDescent="0.25">
      <c r="A50" s="1278">
        <v>4</v>
      </c>
      <c r="B50" s="1278"/>
      <c r="C50" s="254"/>
      <c r="D50" s="254"/>
      <c r="E50" s="254"/>
      <c r="F50" s="254"/>
      <c r="G50" s="254"/>
      <c r="H50" s="254"/>
      <c r="I50" s="254"/>
      <c r="J50" s="254"/>
      <c r="K50" s="254"/>
      <c r="L50" s="254"/>
      <c r="M50" s="254"/>
      <c r="N50" s="254"/>
    </row>
    <row r="51" spans="1:15" x14ac:dyDescent="0.25">
      <c r="A51" s="1278">
        <v>5</v>
      </c>
      <c r="B51" s="1278"/>
      <c r="C51" s="254"/>
      <c r="D51" s="254"/>
      <c r="E51" s="254"/>
      <c r="F51" s="254"/>
      <c r="G51" s="254"/>
      <c r="H51" s="254"/>
      <c r="I51" s="254"/>
      <c r="J51" s="254"/>
      <c r="K51" s="254"/>
      <c r="L51" s="254"/>
      <c r="M51" s="254"/>
      <c r="N51" s="254"/>
    </row>
    <row r="52" spans="1:15" ht="13.7" customHeight="1" x14ac:dyDescent="0.25">
      <c r="A52" s="1278">
        <v>6</v>
      </c>
      <c r="B52" s="1278"/>
      <c r="C52" s="254"/>
      <c r="D52" s="254"/>
      <c r="E52" s="254"/>
      <c r="F52" s="254"/>
      <c r="G52" s="254"/>
      <c r="H52" s="254"/>
      <c r="I52" s="254"/>
      <c r="J52" s="254"/>
      <c r="K52" s="254"/>
      <c r="L52" s="254"/>
      <c r="M52" s="254"/>
      <c r="N52" s="254"/>
    </row>
    <row r="53" spans="1:15" ht="1.5" hidden="1" customHeight="1" x14ac:dyDescent="0.25">
      <c r="A53" s="335">
        <v>8</v>
      </c>
      <c r="B53" s="335"/>
      <c r="C53" s="269"/>
      <c r="D53" s="269"/>
      <c r="E53" s="269"/>
      <c r="F53" s="269"/>
      <c r="G53" s="269"/>
      <c r="H53" s="269"/>
      <c r="I53" s="269"/>
      <c r="J53" s="269"/>
      <c r="K53" s="269"/>
      <c r="L53" s="269"/>
      <c r="M53" s="269"/>
      <c r="N53" s="325"/>
      <c r="O53" s="61"/>
    </row>
    <row r="54" spans="1:15" ht="13.7" hidden="1" customHeight="1" thickBot="1" x14ac:dyDescent="0.3">
      <c r="A54" s="335"/>
      <c r="B54" s="335"/>
      <c r="C54" s="269"/>
      <c r="D54" s="269"/>
      <c r="E54" s="269"/>
      <c r="F54" s="269"/>
      <c r="G54" s="269"/>
      <c r="H54" s="269"/>
      <c r="I54" s="269"/>
      <c r="J54" s="269"/>
      <c r="K54" s="269"/>
      <c r="L54" s="269"/>
      <c r="M54" s="269"/>
      <c r="N54" s="269"/>
    </row>
    <row r="55" spans="1:15" ht="12.75" hidden="1" customHeight="1" x14ac:dyDescent="0.25">
      <c r="A55" s="335">
        <v>9</v>
      </c>
      <c r="B55" s="335"/>
      <c r="C55" s="269"/>
      <c r="D55" s="269"/>
      <c r="E55" s="269"/>
      <c r="F55" s="269"/>
      <c r="G55" s="269"/>
      <c r="H55" s="269"/>
      <c r="I55" s="269"/>
      <c r="J55" s="269"/>
      <c r="K55" s="269"/>
      <c r="L55" s="269"/>
      <c r="M55" s="269"/>
      <c r="N55" s="269"/>
    </row>
    <row r="56" spans="1:15" ht="13.7" hidden="1" customHeight="1" thickBot="1" x14ac:dyDescent="0.3">
      <c r="A56" s="335"/>
      <c r="B56" s="335"/>
      <c r="C56" s="269"/>
      <c r="D56" s="269"/>
      <c r="E56" s="269"/>
      <c r="F56" s="269"/>
      <c r="G56" s="269"/>
      <c r="H56" s="269"/>
      <c r="I56" s="269"/>
      <c r="J56" s="269"/>
      <c r="K56" s="269"/>
      <c r="L56" s="269"/>
      <c r="M56" s="269"/>
      <c r="N56" s="269"/>
    </row>
    <row r="57" spans="1:15" ht="12.75" hidden="1" customHeight="1" x14ac:dyDescent="0.25">
      <c r="A57" s="335">
        <v>10</v>
      </c>
      <c r="B57" s="335"/>
      <c r="C57" s="269"/>
      <c r="D57" s="269"/>
      <c r="E57" s="269"/>
      <c r="F57" s="269"/>
      <c r="G57" s="269"/>
      <c r="H57" s="269"/>
      <c r="I57" s="269"/>
      <c r="J57" s="269"/>
      <c r="K57" s="269"/>
      <c r="L57" s="269"/>
      <c r="M57" s="269"/>
      <c r="N57" s="269"/>
    </row>
    <row r="58" spans="1:15" ht="13.7" hidden="1" customHeight="1" thickBot="1" x14ac:dyDescent="0.3">
      <c r="A58" s="335"/>
      <c r="B58" s="335"/>
      <c r="C58" s="269"/>
      <c r="D58" s="269"/>
      <c r="E58" s="269"/>
      <c r="F58" s="269"/>
      <c r="G58" s="269"/>
      <c r="H58" s="269"/>
      <c r="I58" s="269"/>
      <c r="J58" s="269"/>
      <c r="K58" s="269"/>
      <c r="L58" s="269"/>
      <c r="M58" s="269"/>
      <c r="N58" s="269"/>
    </row>
    <row r="59" spans="1:15" ht="15" customHeight="1" x14ac:dyDescent="0.25">
      <c r="A59" s="1278">
        <v>7</v>
      </c>
      <c r="B59" s="1278"/>
      <c r="C59" s="254"/>
      <c r="D59" s="254"/>
      <c r="E59" s="254"/>
      <c r="F59" s="254"/>
      <c r="G59" s="254"/>
      <c r="H59" s="254"/>
      <c r="I59" s="254"/>
      <c r="J59" s="254"/>
      <c r="K59" s="254"/>
      <c r="L59" s="254"/>
      <c r="M59" s="254"/>
      <c r="N59" s="254"/>
    </row>
    <row r="60" spans="1:15" ht="15" customHeight="1" x14ac:dyDescent="0.25">
      <c r="A60" s="1278">
        <v>8</v>
      </c>
      <c r="B60" s="1278"/>
      <c r="C60" s="269"/>
      <c r="D60" s="269"/>
      <c r="E60" s="269"/>
      <c r="F60" s="254"/>
      <c r="G60" s="254"/>
      <c r="H60" s="254"/>
      <c r="I60" s="254"/>
      <c r="J60" s="254"/>
      <c r="K60" s="254"/>
      <c r="L60" s="254"/>
      <c r="M60" s="254"/>
      <c r="N60" s="254"/>
    </row>
    <row r="61" spans="1:15" ht="15" customHeight="1" x14ac:dyDescent="0.25">
      <c r="A61" s="617">
        <v>9</v>
      </c>
      <c r="B61" s="617"/>
      <c r="C61" s="254"/>
      <c r="D61" s="254"/>
      <c r="E61" s="254"/>
      <c r="F61" s="254"/>
      <c r="G61" s="254"/>
      <c r="H61" s="254"/>
      <c r="I61" s="254"/>
      <c r="J61" s="254"/>
      <c r="K61" s="254"/>
      <c r="L61" s="254"/>
      <c r="M61" s="254"/>
      <c r="N61" s="254"/>
    </row>
    <row r="62" spans="1:15" ht="16.5" customHeight="1" x14ac:dyDescent="0.25">
      <c r="A62" s="1279">
        <v>10</v>
      </c>
      <c r="B62" s="1280"/>
      <c r="C62" s="269"/>
      <c r="D62" s="446"/>
      <c r="E62" s="446"/>
      <c r="F62" s="254"/>
      <c r="G62" s="254"/>
      <c r="H62" s="254"/>
      <c r="I62" s="269"/>
      <c r="J62" s="269"/>
      <c r="K62" s="301"/>
      <c r="L62" s="301"/>
      <c r="M62" s="301"/>
      <c r="N62" s="301"/>
    </row>
    <row r="63" spans="1:15" x14ac:dyDescent="0.25">
      <c r="A63" s="623" t="s">
        <v>306</v>
      </c>
      <c r="B63" s="624"/>
      <c r="C63" s="624"/>
      <c r="D63" s="624"/>
      <c r="E63" s="624"/>
      <c r="F63" s="624"/>
      <c r="G63" s="624"/>
      <c r="H63" s="624"/>
      <c r="I63" s="624"/>
      <c r="J63" s="624"/>
      <c r="K63" s="624"/>
      <c r="L63" s="624"/>
      <c r="M63" s="624"/>
      <c r="N63" s="625"/>
    </row>
    <row r="64" spans="1:15" ht="31.7" customHeight="1" x14ac:dyDescent="0.25">
      <c r="A64" s="255" t="s">
        <v>307</v>
      </c>
      <c r="B64" s="626" t="s">
        <v>308</v>
      </c>
      <c r="C64" s="627"/>
      <c r="D64" s="627"/>
      <c r="E64" s="627"/>
      <c r="F64" s="628"/>
      <c r="G64" s="629" t="s">
        <v>309</v>
      </c>
      <c r="H64" s="629"/>
      <c r="I64" s="629" t="s">
        <v>310</v>
      </c>
      <c r="J64" s="629"/>
      <c r="K64" s="629" t="s">
        <v>311</v>
      </c>
      <c r="L64" s="629"/>
      <c r="M64" s="567" t="s">
        <v>312</v>
      </c>
      <c r="N64" s="567"/>
    </row>
    <row r="65" spans="1:14" x14ac:dyDescent="0.25">
      <c r="A65" s="256" t="s">
        <v>447</v>
      </c>
      <c r="B65" s="616" t="s">
        <v>674</v>
      </c>
      <c r="C65" s="617"/>
      <c r="D65" s="617"/>
      <c r="E65" s="617"/>
      <c r="F65" s="618"/>
      <c r="G65" s="619">
        <v>30.1</v>
      </c>
      <c r="H65" s="620"/>
      <c r="I65" s="621">
        <v>900</v>
      </c>
      <c r="J65" s="621"/>
      <c r="K65" s="621">
        <v>70</v>
      </c>
      <c r="L65" s="621"/>
      <c r="M65" s="622">
        <f>G65*I65</f>
        <v>27090</v>
      </c>
      <c r="N65" s="1038"/>
    </row>
    <row r="66" spans="1:14" x14ac:dyDescent="0.25">
      <c r="A66" s="256" t="s">
        <v>681</v>
      </c>
      <c r="B66" s="616" t="s">
        <v>472</v>
      </c>
      <c r="C66" s="617"/>
      <c r="D66" s="617"/>
      <c r="E66" s="617"/>
      <c r="F66" s="618"/>
      <c r="G66" s="619">
        <v>17.190000000000001</v>
      </c>
      <c r="H66" s="620"/>
      <c r="I66" s="621">
        <v>400</v>
      </c>
      <c r="J66" s="621"/>
      <c r="K66" s="621">
        <v>30</v>
      </c>
      <c r="L66" s="621"/>
      <c r="M66" s="622">
        <f>G66*I66</f>
        <v>6876.0000000000009</v>
      </c>
      <c r="N66" s="1038"/>
    </row>
    <row r="67" spans="1:14" ht="10.5" customHeight="1" x14ac:dyDescent="0.25">
      <c r="A67" s="264" t="s">
        <v>454</v>
      </c>
      <c r="B67" s="616" t="s">
        <v>395</v>
      </c>
      <c r="C67" s="617"/>
      <c r="D67" s="617"/>
      <c r="E67" s="617"/>
      <c r="F67" s="618"/>
      <c r="G67" s="619">
        <v>16.28</v>
      </c>
      <c r="H67" s="620"/>
      <c r="I67" s="1107">
        <v>100</v>
      </c>
      <c r="J67" s="1108"/>
      <c r="K67" s="1078"/>
      <c r="L67" s="1078"/>
      <c r="M67" s="622">
        <f t="shared" ref="M67" si="0">G67*I67</f>
        <v>1628</v>
      </c>
      <c r="N67" s="622"/>
    </row>
    <row r="68" spans="1:14" x14ac:dyDescent="0.25">
      <c r="A68" s="256"/>
      <c r="B68" s="616"/>
      <c r="C68" s="617"/>
      <c r="D68" s="617"/>
      <c r="E68" s="617"/>
      <c r="F68" s="618"/>
      <c r="G68" s="619"/>
      <c r="H68" s="620"/>
      <c r="I68" s="621"/>
      <c r="J68" s="621"/>
      <c r="K68" s="621"/>
      <c r="L68" s="621"/>
      <c r="M68" s="630"/>
      <c r="N68" s="630"/>
    </row>
    <row r="69" spans="1:14" x14ac:dyDescent="0.25">
      <c r="A69" s="256"/>
      <c r="B69" s="616"/>
      <c r="C69" s="617"/>
      <c r="D69" s="617"/>
      <c r="E69" s="617"/>
      <c r="F69" s="618"/>
      <c r="G69" s="619"/>
      <c r="H69" s="620"/>
      <c r="I69" s="621"/>
      <c r="J69" s="621"/>
      <c r="K69" s="621"/>
      <c r="L69" s="621"/>
      <c r="M69" s="630"/>
      <c r="N69" s="630"/>
    </row>
    <row r="70" spans="1:14" x14ac:dyDescent="0.25">
      <c r="A70" s="256"/>
      <c r="B70" s="616"/>
      <c r="C70" s="617"/>
      <c r="D70" s="617"/>
      <c r="E70" s="617"/>
      <c r="F70" s="618"/>
      <c r="G70" s="619"/>
      <c r="H70" s="620"/>
      <c r="I70" s="621"/>
      <c r="J70" s="621"/>
      <c r="K70" s="621"/>
      <c r="L70" s="621"/>
      <c r="M70" s="630"/>
      <c r="N70" s="630"/>
    </row>
    <row r="71" spans="1:14" x14ac:dyDescent="0.25">
      <c r="A71" s="256"/>
      <c r="B71" s="616"/>
      <c r="C71" s="617"/>
      <c r="D71" s="617"/>
      <c r="E71" s="617"/>
      <c r="F71" s="618"/>
      <c r="G71" s="619"/>
      <c r="H71" s="620"/>
      <c r="I71" s="621"/>
      <c r="J71" s="621"/>
      <c r="K71" s="621"/>
      <c r="L71" s="621"/>
      <c r="M71" s="630"/>
      <c r="N71" s="630"/>
    </row>
    <row r="72" spans="1:14" x14ac:dyDescent="0.25">
      <c r="A72" s="261">
        <f>COUNTA(B65:F71)</f>
        <v>3</v>
      </c>
      <c r="B72" s="631" t="s">
        <v>313</v>
      </c>
      <c r="C72" s="631"/>
      <c r="D72" s="631"/>
      <c r="E72" s="631"/>
      <c r="F72" s="631"/>
      <c r="G72" s="631"/>
      <c r="H72" s="631"/>
      <c r="I72" s="631"/>
      <c r="J72" s="631"/>
      <c r="K72" s="631"/>
      <c r="L72" s="632"/>
      <c r="M72" s="633">
        <f>SUM(M65:N71)</f>
        <v>35594</v>
      </c>
      <c r="N72" s="634"/>
    </row>
    <row r="73" spans="1:14" x14ac:dyDescent="0.25">
      <c r="A73" s="262"/>
      <c r="B73" s="262"/>
      <c r="C73" s="262"/>
      <c r="D73" s="262"/>
      <c r="E73" s="262"/>
      <c r="F73" s="262"/>
      <c r="G73" s="262"/>
      <c r="H73" s="262"/>
      <c r="I73" s="262"/>
      <c r="J73" s="262"/>
      <c r="K73" s="262"/>
      <c r="L73" s="262"/>
      <c r="M73" s="262"/>
      <c r="N73" s="262"/>
    </row>
    <row r="74" spans="1:14" x14ac:dyDescent="0.25">
      <c r="A74" s="623" t="s">
        <v>314</v>
      </c>
      <c r="B74" s="624"/>
      <c r="C74" s="624"/>
      <c r="D74" s="624"/>
      <c r="E74" s="624"/>
      <c r="F74" s="624"/>
      <c r="G74" s="624"/>
      <c r="H74" s="624"/>
      <c r="I74" s="624"/>
      <c r="J74" s="624"/>
      <c r="K74" s="624"/>
      <c r="L74" s="624"/>
      <c r="M74" s="624"/>
      <c r="N74" s="625"/>
    </row>
    <row r="75" spans="1:14" x14ac:dyDescent="0.25">
      <c r="A75" s="648" t="s">
        <v>315</v>
      </c>
      <c r="B75" s="649"/>
      <c r="C75" s="649"/>
      <c r="D75" s="650"/>
      <c r="E75" s="648" t="s">
        <v>115</v>
      </c>
      <c r="F75" s="649"/>
      <c r="G75" s="649"/>
      <c r="H75" s="649"/>
      <c r="I75" s="649"/>
      <c r="J75" s="649"/>
      <c r="K75" s="649"/>
      <c r="L75" s="649"/>
      <c r="M75" s="635" t="s">
        <v>316</v>
      </c>
      <c r="N75" s="637"/>
    </row>
    <row r="76" spans="1:14" x14ac:dyDescent="0.25">
      <c r="A76" s="638"/>
      <c r="B76" s="639"/>
      <c r="C76" s="639"/>
      <c r="D76" s="640"/>
      <c r="E76" s="638"/>
      <c r="F76" s="639"/>
      <c r="G76" s="639"/>
      <c r="H76" s="639"/>
      <c r="I76" s="639"/>
      <c r="J76" s="639"/>
      <c r="K76" s="639"/>
      <c r="L76" s="639"/>
      <c r="M76" s="644"/>
      <c r="N76" s="645"/>
    </row>
    <row r="77" spans="1:14" x14ac:dyDescent="0.25">
      <c r="A77" s="638"/>
      <c r="B77" s="639"/>
      <c r="C77" s="639"/>
      <c r="D77" s="640"/>
      <c r="E77" s="638"/>
      <c r="F77" s="639"/>
      <c r="G77" s="639"/>
      <c r="H77" s="639"/>
      <c r="I77" s="639"/>
      <c r="J77" s="639"/>
      <c r="K77" s="639"/>
      <c r="L77" s="639"/>
      <c r="M77" s="644"/>
      <c r="N77" s="645"/>
    </row>
    <row r="78" spans="1:14" x14ac:dyDescent="0.25">
      <c r="A78" s="635" t="s">
        <v>317</v>
      </c>
      <c r="B78" s="636"/>
      <c r="C78" s="636"/>
      <c r="D78" s="636"/>
      <c r="E78" s="636"/>
      <c r="F78" s="636"/>
      <c r="G78" s="636"/>
      <c r="H78" s="636"/>
      <c r="I78" s="636"/>
      <c r="J78" s="636"/>
      <c r="K78" s="636"/>
      <c r="L78" s="637"/>
      <c r="M78" s="633">
        <f>SUM(M72)</f>
        <v>35594</v>
      </c>
      <c r="N78" s="634"/>
    </row>
    <row r="83" spans="3:9" ht="15" x14ac:dyDescent="0.25">
      <c r="C83"/>
      <c r="D83"/>
      <c r="E83"/>
      <c r="F83"/>
      <c r="G83"/>
      <c r="H83"/>
      <c r="I83"/>
    </row>
    <row r="65396" spans="241:245" x14ac:dyDescent="0.25">
      <c r="IG65396" s="51" t="s">
        <v>318</v>
      </c>
      <c r="IH65396" s="51" t="s">
        <v>319</v>
      </c>
      <c r="II65396" s="51" t="s">
        <v>320</v>
      </c>
      <c r="IJ65396" s="51" t="s">
        <v>321</v>
      </c>
      <c r="IK65396" s="51" t="s">
        <v>322</v>
      </c>
    </row>
    <row r="65397" spans="241:245" x14ac:dyDescent="0.25">
      <c r="IG65397" s="51" t="e">
        <f>#REF!&amp;$C$8</f>
        <v>#REF!</v>
      </c>
      <c r="IH65397" s="51" t="e">
        <f>#REF!</f>
        <v>#REF!</v>
      </c>
      <c r="II65397" s="51" t="e">
        <f>$I$22&amp;" - "&amp;#REF!&amp;" - "&amp;$I$21&amp;" - "&amp;#REF!&amp;" - "&amp;#REF!&amp;" - "&amp;#REF!&amp;" - "&amp;#REF!&amp;" - "&amp;#REF!</f>
        <v>#REF!</v>
      </c>
      <c r="IJ65397" s="51" t="e">
        <f>$A$26&amp;": "&amp;$I$26&amp;" - "&amp;#REF!&amp;": "&amp;#REF!&amp;" - "&amp;#REF!&amp;": "&amp;#REF!&amp;" - "&amp;#REF!&amp;": "&amp;#REF!&amp;" - "&amp;#REF!&amp;": "&amp;#REF!&amp;" - "&amp;#REF!&amp;": "&amp;#REF!&amp;" - "&amp;#REF!&amp;": "&amp;#REF!&amp;" - "&amp;$A$38&amp;": "&amp;$I$38&amp;" - "&amp;$A$39&amp;": "&amp;$I$39&amp;" - "&amp;#REF!&amp;": "&amp;#REF!&amp;" - "&amp;#REF!&amp;": "&amp;#REF!&amp;" - "&amp;#REF!&amp;": "&amp;#REF!&amp;" - "&amp;#REF!&amp;": "&amp;#REF!</f>
        <v>#REF!</v>
      </c>
      <c r="IK65397" s="51" t="e">
        <f>#REF!</f>
        <v>#REF!</v>
      </c>
    </row>
  </sheetData>
  <mergeCells count="207">
    <mergeCell ref="I19:N19"/>
    <mergeCell ref="A33:H33"/>
    <mergeCell ref="I33:J33"/>
    <mergeCell ref="A9:B9"/>
    <mergeCell ref="A27:H27"/>
    <mergeCell ref="I27:J27"/>
    <mergeCell ref="A30:H30"/>
    <mergeCell ref="I30:J30"/>
    <mergeCell ref="A31:H31"/>
    <mergeCell ref="K27:L27"/>
    <mergeCell ref="M27:N27"/>
    <mergeCell ref="C9:N9"/>
    <mergeCell ref="A10:B17"/>
    <mergeCell ref="C10:N17"/>
    <mergeCell ref="A18:N18"/>
    <mergeCell ref="B20:G20"/>
    <mergeCell ref="B23:G23"/>
    <mergeCell ref="I20:N20"/>
    <mergeCell ref="I21:N21"/>
    <mergeCell ref="A24:N24"/>
    <mergeCell ref="A25:H25"/>
    <mergeCell ref="I25:J25"/>
    <mergeCell ref="K25:L25"/>
    <mergeCell ref="B21:G21"/>
    <mergeCell ref="Q29:R29"/>
    <mergeCell ref="I31:J31"/>
    <mergeCell ref="A29:H29"/>
    <mergeCell ref="I29:J29"/>
    <mergeCell ref="K29:L29"/>
    <mergeCell ref="M29:N29"/>
    <mergeCell ref="O29:P29"/>
    <mergeCell ref="K31:L31"/>
    <mergeCell ref="M31:N31"/>
    <mergeCell ref="K30:L30"/>
    <mergeCell ref="Q19:S19"/>
    <mergeCell ref="Q20:S20"/>
    <mergeCell ref="Q22:S22"/>
    <mergeCell ref="B22:G22"/>
    <mergeCell ref="M34:N34"/>
    <mergeCell ref="M36:N36"/>
    <mergeCell ref="K32:L32"/>
    <mergeCell ref="K34:L34"/>
    <mergeCell ref="K36:L36"/>
    <mergeCell ref="K35:L35"/>
    <mergeCell ref="O27:P27"/>
    <mergeCell ref="Q27:R27"/>
    <mergeCell ref="A32:H32"/>
    <mergeCell ref="I22:N22"/>
    <mergeCell ref="B19:G19"/>
    <mergeCell ref="O25:P25"/>
    <mergeCell ref="Q25:R25"/>
    <mergeCell ref="A26:H26"/>
    <mergeCell ref="I26:J26"/>
    <mergeCell ref="K26:L26"/>
    <mergeCell ref="M26:N26"/>
    <mergeCell ref="O26:P26"/>
    <mergeCell ref="Q26:R26"/>
    <mergeCell ref="M25:N25"/>
    <mergeCell ref="A1:N1"/>
    <mergeCell ref="A2:D2"/>
    <mergeCell ref="E2:H2"/>
    <mergeCell ref="I2:N2"/>
    <mergeCell ref="A3:D4"/>
    <mergeCell ref="E3:H4"/>
    <mergeCell ref="I3:N4"/>
    <mergeCell ref="A7:D7"/>
    <mergeCell ref="A8:B8"/>
    <mergeCell ref="C8:N8"/>
    <mergeCell ref="A5:D6"/>
    <mergeCell ref="E5:H6"/>
    <mergeCell ref="I5:N5"/>
    <mergeCell ref="I6:J6"/>
    <mergeCell ref="K6:L6"/>
    <mergeCell ref="M6:N6"/>
    <mergeCell ref="E7:H7"/>
    <mergeCell ref="K7:L7"/>
    <mergeCell ref="M7:N7"/>
    <mergeCell ref="I7:J7"/>
    <mergeCell ref="Q21:S21"/>
    <mergeCell ref="A38:H38"/>
    <mergeCell ref="I38:J38"/>
    <mergeCell ref="K38:L38"/>
    <mergeCell ref="M38:N38"/>
    <mergeCell ref="O38:P38"/>
    <mergeCell ref="Q38:R38"/>
    <mergeCell ref="Q32:R32"/>
    <mergeCell ref="Q34:R34"/>
    <mergeCell ref="Q36:R36"/>
    <mergeCell ref="A34:H34"/>
    <mergeCell ref="A36:H36"/>
    <mergeCell ref="I35:J35"/>
    <mergeCell ref="I32:J32"/>
    <mergeCell ref="I34:J34"/>
    <mergeCell ref="O32:P32"/>
    <mergeCell ref="A37:H37"/>
    <mergeCell ref="I37:J37"/>
    <mergeCell ref="O36:P36"/>
    <mergeCell ref="K37:L37"/>
    <mergeCell ref="M37:N37"/>
    <mergeCell ref="O34:P34"/>
    <mergeCell ref="A35:H35"/>
    <mergeCell ref="I36:J36"/>
    <mergeCell ref="I42:J42"/>
    <mergeCell ref="K42:L42"/>
    <mergeCell ref="M42:N42"/>
    <mergeCell ref="O42:P42"/>
    <mergeCell ref="Q42:R42"/>
    <mergeCell ref="M32:N32"/>
    <mergeCell ref="A39:H39"/>
    <mergeCell ref="I39:J39"/>
    <mergeCell ref="K39:L39"/>
    <mergeCell ref="M39:N39"/>
    <mergeCell ref="O39:P39"/>
    <mergeCell ref="Q39:R39"/>
    <mergeCell ref="A40:H40"/>
    <mergeCell ref="I40:J40"/>
    <mergeCell ref="K40:L40"/>
    <mergeCell ref="M40:N40"/>
    <mergeCell ref="O40:P40"/>
    <mergeCell ref="Q40:R40"/>
    <mergeCell ref="B67:F67"/>
    <mergeCell ref="G67:H67"/>
    <mergeCell ref="I67:J67"/>
    <mergeCell ref="K67:L67"/>
    <mergeCell ref="M67:N67"/>
    <mergeCell ref="B69:F69"/>
    <mergeCell ref="G69:H69"/>
    <mergeCell ref="I69:J69"/>
    <mergeCell ref="K69:L69"/>
    <mergeCell ref="M69:N69"/>
    <mergeCell ref="B68:F68"/>
    <mergeCell ref="G68:H68"/>
    <mergeCell ref="I68:J68"/>
    <mergeCell ref="K68:L68"/>
    <mergeCell ref="M68:N68"/>
    <mergeCell ref="A78:L78"/>
    <mergeCell ref="M78:N78"/>
    <mergeCell ref="A76:D76"/>
    <mergeCell ref="E76:L76"/>
    <mergeCell ref="M76:N76"/>
    <mergeCell ref="A77:D77"/>
    <mergeCell ref="E77:L77"/>
    <mergeCell ref="M77:N77"/>
    <mergeCell ref="B70:F70"/>
    <mergeCell ref="G70:H70"/>
    <mergeCell ref="I70:J70"/>
    <mergeCell ref="K70:L70"/>
    <mergeCell ref="M70:N70"/>
    <mergeCell ref="B71:F71"/>
    <mergeCell ref="G71:H71"/>
    <mergeCell ref="I71:J71"/>
    <mergeCell ref="K71:L71"/>
    <mergeCell ref="M71:N71"/>
    <mergeCell ref="B72:L72"/>
    <mergeCell ref="M72:N72"/>
    <mergeCell ref="A74:N74"/>
    <mergeCell ref="A75:D75"/>
    <mergeCell ref="E75:L75"/>
    <mergeCell ref="M75:N75"/>
    <mergeCell ref="B66:F66"/>
    <mergeCell ref="G66:H66"/>
    <mergeCell ref="I66:J66"/>
    <mergeCell ref="I23:N23"/>
    <mergeCell ref="K66:L66"/>
    <mergeCell ref="M66:N66"/>
    <mergeCell ref="A60:B60"/>
    <mergeCell ref="A61:B61"/>
    <mergeCell ref="A43:H43"/>
    <mergeCell ref="I43:J43"/>
    <mergeCell ref="K43:L43"/>
    <mergeCell ref="M43:N43"/>
    <mergeCell ref="A51:B51"/>
    <mergeCell ref="A52:B52"/>
    <mergeCell ref="A63:N63"/>
    <mergeCell ref="A45:N45"/>
    <mergeCell ref="A46:B46"/>
    <mergeCell ref="A47:B47"/>
    <mergeCell ref="A48:B48"/>
    <mergeCell ref="A49:B49"/>
    <mergeCell ref="A50:B50"/>
    <mergeCell ref="A59:B59"/>
    <mergeCell ref="A62:B62"/>
    <mergeCell ref="B64:F64"/>
    <mergeCell ref="A28:H28"/>
    <mergeCell ref="I28:J28"/>
    <mergeCell ref="K28:L28"/>
    <mergeCell ref="M28:N28"/>
    <mergeCell ref="O28:P28"/>
    <mergeCell ref="Q28:R28"/>
    <mergeCell ref="B65:F65"/>
    <mergeCell ref="G65:H65"/>
    <mergeCell ref="I65:J65"/>
    <mergeCell ref="K65:L65"/>
    <mergeCell ref="M65:N65"/>
    <mergeCell ref="G64:H64"/>
    <mergeCell ref="I64:J64"/>
    <mergeCell ref="K64:L64"/>
    <mergeCell ref="M64:N64"/>
    <mergeCell ref="A41:H41"/>
    <mergeCell ref="I41:J41"/>
    <mergeCell ref="K41:L41"/>
    <mergeCell ref="M41:N41"/>
    <mergeCell ref="O41:P41"/>
    <mergeCell ref="Q41:R41"/>
    <mergeCell ref="O43:P43"/>
    <mergeCell ref="Q43:R43"/>
    <mergeCell ref="A42:H42"/>
  </mergeCells>
  <phoneticPr fontId="51" type="noConversion"/>
  <conditionalFormatting sqref="C47 E47:N47 C55:N55 C57:N57 C62">
    <cfRule type="cellIs" dxfId="55" priority="19" stopIfTrue="1" operator="equal">
      <formula>"x"</formula>
    </cfRule>
  </conditionalFormatting>
  <conditionalFormatting sqref="C59:D60 C54:N54 C56:N56 C58:N58">
    <cfRule type="cellIs" dxfId="54" priority="20" stopIfTrue="1" operator="equal">
      <formula>"x"</formula>
    </cfRule>
  </conditionalFormatting>
  <conditionalFormatting sqref="C48:N53">
    <cfRule type="cellIs" dxfId="53" priority="3" stopIfTrue="1" operator="equal">
      <formula>"x"</formula>
    </cfRule>
  </conditionalFormatting>
  <conditionalFormatting sqref="C59:N59">
    <cfRule type="cellIs" dxfId="52" priority="8" stopIfTrue="1" operator="equal">
      <formula>"x"</formula>
    </cfRule>
  </conditionalFormatting>
  <conditionalFormatting sqref="C61:N61">
    <cfRule type="cellIs" dxfId="51" priority="6" stopIfTrue="1" operator="equal">
      <formula>"x"</formula>
    </cfRule>
  </conditionalFormatting>
  <conditionalFormatting sqref="E60:N60">
    <cfRule type="cellIs" dxfId="50" priority="4" stopIfTrue="1" operator="equal">
      <formula>"x"</formula>
    </cfRule>
  </conditionalFormatting>
  <conditionalFormatting sqref="F62:N62">
    <cfRule type="cellIs" dxfId="49" priority="1" stopIfTrue="1" operator="equal">
      <formula>"x"</formula>
    </cfRule>
  </conditionalFormatting>
  <conditionalFormatting sqref="H59:N59">
    <cfRule type="cellIs" dxfId="48" priority="9"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2:C62 C47:C50 M48 E47:M47 D48:K48 N47:N61 D49:M61 G62" xr:uid="{00000000-0002-0000-1900-000000000000}"/>
  </dataValidations>
  <pageMargins left="0.74803149606299213" right="0.74803149606299213" top="0.98425196850393704" bottom="0.98425196850393704" header="0.51181102362204722" footer="0.51181102362204722"/>
  <pageSetup paperSize="9" scale="98" fitToHeight="0" orientation="landscape" r:id="rId1"/>
  <headerFooter alignWithMargins="0"/>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R75"/>
  <sheetViews>
    <sheetView topLeftCell="P25" zoomScale="145" zoomScaleNormal="145" workbookViewId="0">
      <selection activeCell="E73" sqref="E73:L73"/>
    </sheetView>
  </sheetViews>
  <sheetFormatPr defaultRowHeight="15" x14ac:dyDescent="0.25"/>
  <cols>
    <col min="3" max="8" width="6.7109375" customWidth="1"/>
    <col min="9" max="9" width="6.140625" customWidth="1"/>
    <col min="10" max="14" width="6.7109375" customWidth="1"/>
    <col min="15" max="18" width="5.42578125" customWidth="1"/>
  </cols>
  <sheetData>
    <row r="1" spans="1:18" ht="15.75" thickBot="1" x14ac:dyDescent="0.3">
      <c r="A1" s="1302" t="s">
        <v>387</v>
      </c>
      <c r="B1" s="1302"/>
      <c r="C1" s="1302"/>
      <c r="D1" s="1302"/>
      <c r="E1" s="1302"/>
      <c r="F1" s="1302"/>
      <c r="G1" s="1302"/>
      <c r="H1" s="1302"/>
      <c r="I1" s="1302"/>
      <c r="J1" s="1302"/>
      <c r="K1" s="1302"/>
      <c r="L1" s="1302"/>
      <c r="M1" s="1302"/>
      <c r="N1" s="1302"/>
      <c r="O1" s="434"/>
      <c r="P1" s="434"/>
      <c r="Q1" s="434"/>
      <c r="R1" s="434"/>
    </row>
    <row r="2" spans="1:18" ht="24" customHeight="1" x14ac:dyDescent="0.25">
      <c r="A2" s="1303" t="s">
        <v>388</v>
      </c>
      <c r="B2" s="1304"/>
      <c r="C2" s="1304"/>
      <c r="D2" s="1305"/>
      <c r="E2" s="1306" t="s">
        <v>474</v>
      </c>
      <c r="F2" s="1307"/>
      <c r="G2" s="1307"/>
      <c r="H2" s="1308"/>
      <c r="I2" s="1309" t="s">
        <v>390</v>
      </c>
      <c r="J2" s="1310"/>
      <c r="K2" s="1310"/>
      <c r="L2" s="1310"/>
      <c r="M2" s="1310"/>
      <c r="N2" s="1311"/>
      <c r="O2" s="434"/>
      <c r="P2" s="434"/>
      <c r="Q2" s="434"/>
      <c r="R2" s="434"/>
    </row>
    <row r="3" spans="1:18" x14ac:dyDescent="0.25">
      <c r="A3" s="1312" t="s">
        <v>389</v>
      </c>
      <c r="B3" s="1313"/>
      <c r="C3" s="1313"/>
      <c r="D3" s="1314"/>
      <c r="E3" s="1015" t="s">
        <v>471</v>
      </c>
      <c r="F3" s="598"/>
      <c r="G3" s="598"/>
      <c r="H3" s="598"/>
      <c r="I3" s="1318" t="s">
        <v>513</v>
      </c>
      <c r="J3" s="1319"/>
      <c r="K3" s="1319"/>
      <c r="L3" s="1320"/>
      <c r="M3" s="1320"/>
      <c r="N3" s="1321"/>
      <c r="O3" s="434"/>
      <c r="P3" s="434"/>
      <c r="Q3" s="434"/>
      <c r="R3" s="434"/>
    </row>
    <row r="4" spans="1:18" x14ac:dyDescent="0.25">
      <c r="A4" s="1315"/>
      <c r="B4" s="1316"/>
      <c r="C4" s="1316"/>
      <c r="D4" s="1317"/>
      <c r="E4" s="598"/>
      <c r="F4" s="598"/>
      <c r="G4" s="598"/>
      <c r="H4" s="598"/>
      <c r="I4" s="1322"/>
      <c r="J4" s="1323"/>
      <c r="K4" s="1323"/>
      <c r="L4" s="1323"/>
      <c r="M4" s="1323"/>
      <c r="N4" s="1324"/>
      <c r="O4" s="434"/>
      <c r="P4" s="434"/>
      <c r="Q4" s="434"/>
      <c r="R4" s="434"/>
    </row>
    <row r="5" spans="1:18" x14ac:dyDescent="0.25">
      <c r="A5" s="1333" t="s">
        <v>279</v>
      </c>
      <c r="B5" s="1334"/>
      <c r="C5" s="1334"/>
      <c r="D5" s="1335"/>
      <c r="E5" s="1339" t="s">
        <v>802</v>
      </c>
      <c r="F5" s="1339"/>
      <c r="G5" s="1339"/>
      <c r="H5" s="1340"/>
      <c r="I5" s="1343" t="s">
        <v>280</v>
      </c>
      <c r="J5" s="1343"/>
      <c r="K5" s="1343"/>
      <c r="L5" s="1343"/>
      <c r="M5" s="1343"/>
      <c r="N5" s="1343"/>
      <c r="O5" s="435"/>
      <c r="P5" s="434"/>
      <c r="Q5" s="436"/>
      <c r="R5" s="434"/>
    </row>
    <row r="6" spans="1:18" x14ac:dyDescent="0.25">
      <c r="A6" s="1336"/>
      <c r="B6" s="1337"/>
      <c r="C6" s="1337"/>
      <c r="D6" s="1338"/>
      <c r="E6" s="1341"/>
      <c r="F6" s="1341"/>
      <c r="G6" s="1341"/>
      <c r="H6" s="1342"/>
      <c r="I6" s="568">
        <v>2026</v>
      </c>
      <c r="J6" s="569"/>
      <c r="K6" s="567">
        <v>2027</v>
      </c>
      <c r="L6" s="567"/>
      <c r="M6" s="567">
        <v>2028</v>
      </c>
      <c r="N6" s="567"/>
      <c r="O6" s="434"/>
      <c r="P6" s="434"/>
      <c r="Q6" s="434"/>
      <c r="R6" s="434"/>
    </row>
    <row r="7" spans="1:18" x14ac:dyDescent="0.25">
      <c r="A7" s="1325" t="s">
        <v>281</v>
      </c>
      <c r="B7" s="1326"/>
      <c r="C7" s="1326"/>
      <c r="D7" s="1327"/>
      <c r="E7" s="1328"/>
      <c r="F7" s="1328"/>
      <c r="G7" s="1328"/>
      <c r="H7" s="1329"/>
      <c r="I7" s="1330" t="s">
        <v>282</v>
      </c>
      <c r="J7" s="1331"/>
      <c r="K7" s="1332"/>
      <c r="L7" s="1332"/>
      <c r="M7" s="1332"/>
      <c r="N7" s="1332"/>
      <c r="O7" s="434"/>
      <c r="P7" s="434"/>
      <c r="Q7" s="434"/>
      <c r="R7" s="434"/>
    </row>
    <row r="8" spans="1:18" ht="36" customHeight="1" x14ac:dyDescent="0.25">
      <c r="A8" s="1214" t="s">
        <v>283</v>
      </c>
      <c r="B8" s="1215"/>
      <c r="C8" s="554" t="s">
        <v>819</v>
      </c>
      <c r="D8" s="1267"/>
      <c r="E8" s="1267"/>
      <c r="F8" s="1267"/>
      <c r="G8" s="1267"/>
      <c r="H8" s="1267"/>
      <c r="I8" s="1267"/>
      <c r="J8" s="1267"/>
      <c r="K8" s="1267"/>
      <c r="L8" s="1267"/>
      <c r="M8" s="1267"/>
      <c r="N8" s="1019"/>
      <c r="O8" s="434"/>
      <c r="P8" s="434"/>
      <c r="Q8" s="434"/>
      <c r="R8" s="434"/>
    </row>
    <row r="9" spans="1:18" ht="3" customHeight="1" x14ac:dyDescent="0.25">
      <c r="A9" s="1214"/>
      <c r="B9" s="1215"/>
      <c r="C9" s="554"/>
      <c r="D9" s="1344"/>
      <c r="E9" s="1344"/>
      <c r="F9" s="1344"/>
      <c r="G9" s="1344"/>
      <c r="H9" s="1344"/>
      <c r="I9" s="1344"/>
      <c r="J9" s="1344"/>
      <c r="K9" s="1344"/>
      <c r="L9" s="1344"/>
      <c r="M9" s="1344"/>
      <c r="N9" s="1345"/>
      <c r="O9" s="434"/>
      <c r="P9" s="434"/>
      <c r="Q9" s="434"/>
      <c r="R9" s="434"/>
    </row>
    <row r="10" spans="1:18" ht="30.75" customHeight="1" x14ac:dyDescent="0.25">
      <c r="A10" s="1346" t="s">
        <v>284</v>
      </c>
      <c r="B10" s="1347"/>
      <c r="C10" s="1350" t="s">
        <v>999</v>
      </c>
      <c r="D10" s="1351"/>
      <c r="E10" s="1351"/>
      <c r="F10" s="1351"/>
      <c r="G10" s="1351"/>
      <c r="H10" s="1351"/>
      <c r="I10" s="1351"/>
      <c r="J10" s="1351"/>
      <c r="K10" s="1351"/>
      <c r="L10" s="1351"/>
      <c r="M10" s="1351"/>
      <c r="N10" s="1352"/>
      <c r="O10" s="434"/>
      <c r="P10" s="434"/>
      <c r="Q10" s="434"/>
      <c r="R10" s="434"/>
    </row>
    <row r="11" spans="1:18" ht="30.75" customHeight="1" x14ac:dyDescent="0.25">
      <c r="A11" s="1348"/>
      <c r="B11" s="1349"/>
      <c r="C11" s="1353"/>
      <c r="D11" s="1354"/>
      <c r="E11" s="1354"/>
      <c r="F11" s="1354"/>
      <c r="G11" s="1354"/>
      <c r="H11" s="1354"/>
      <c r="I11" s="1354"/>
      <c r="J11" s="1354"/>
      <c r="K11" s="1354"/>
      <c r="L11" s="1354"/>
      <c r="M11" s="1354"/>
      <c r="N11" s="1355"/>
      <c r="O11" s="434"/>
      <c r="P11" s="434"/>
      <c r="Q11" s="434"/>
      <c r="R11" s="434"/>
    </row>
    <row r="12" spans="1:18" ht="30.75" customHeight="1" x14ac:dyDescent="0.25">
      <c r="A12" s="1348"/>
      <c r="B12" s="1349"/>
      <c r="C12" s="1353"/>
      <c r="D12" s="1354"/>
      <c r="E12" s="1354"/>
      <c r="F12" s="1354"/>
      <c r="G12" s="1354"/>
      <c r="H12" s="1354"/>
      <c r="I12" s="1354"/>
      <c r="J12" s="1354"/>
      <c r="K12" s="1354"/>
      <c r="L12" s="1354"/>
      <c r="M12" s="1354"/>
      <c r="N12" s="1355"/>
      <c r="O12" s="434"/>
      <c r="P12" s="434"/>
      <c r="Q12" s="434"/>
      <c r="R12" s="434"/>
    </row>
    <row r="13" spans="1:18" ht="30.75" customHeight="1" x14ac:dyDescent="0.25">
      <c r="A13" s="1348"/>
      <c r="B13" s="1349"/>
      <c r="C13" s="1353"/>
      <c r="D13" s="1354"/>
      <c r="E13" s="1354"/>
      <c r="F13" s="1354"/>
      <c r="G13" s="1354"/>
      <c r="H13" s="1354"/>
      <c r="I13" s="1354"/>
      <c r="J13" s="1354"/>
      <c r="K13" s="1354"/>
      <c r="L13" s="1354"/>
      <c r="M13" s="1354"/>
      <c r="N13" s="1355"/>
      <c r="O13" s="434"/>
      <c r="P13" s="434"/>
      <c r="Q13" s="434"/>
      <c r="R13" s="434"/>
    </row>
    <row r="14" spans="1:18" ht="30.75" customHeight="1" x14ac:dyDescent="0.25">
      <c r="A14" s="1348"/>
      <c r="B14" s="1349"/>
      <c r="C14" s="1353"/>
      <c r="D14" s="1354"/>
      <c r="E14" s="1354"/>
      <c r="F14" s="1354"/>
      <c r="G14" s="1354"/>
      <c r="H14" s="1354"/>
      <c r="I14" s="1354"/>
      <c r="J14" s="1354"/>
      <c r="K14" s="1354"/>
      <c r="L14" s="1354"/>
      <c r="M14" s="1354"/>
      <c r="N14" s="1355"/>
      <c r="O14" s="434"/>
      <c r="P14" s="434"/>
      <c r="Q14" s="434"/>
      <c r="R14" s="434"/>
    </row>
    <row r="15" spans="1:18" ht="30.75" customHeight="1" x14ac:dyDescent="0.25">
      <c r="A15" s="1348"/>
      <c r="B15" s="1349"/>
      <c r="C15" s="1353"/>
      <c r="D15" s="1354"/>
      <c r="E15" s="1354"/>
      <c r="F15" s="1354"/>
      <c r="G15" s="1354"/>
      <c r="H15" s="1354"/>
      <c r="I15" s="1354"/>
      <c r="J15" s="1354"/>
      <c r="K15" s="1354"/>
      <c r="L15" s="1354"/>
      <c r="M15" s="1354"/>
      <c r="N15" s="1355"/>
      <c r="O15" s="434"/>
      <c r="P15" s="434"/>
      <c r="Q15" s="434"/>
      <c r="R15" s="434"/>
    </row>
    <row r="16" spans="1:18" ht="30.75" customHeight="1" x14ac:dyDescent="0.25">
      <c r="A16" s="1348"/>
      <c r="B16" s="1349"/>
      <c r="C16" s="1353"/>
      <c r="D16" s="1354"/>
      <c r="E16" s="1354"/>
      <c r="F16" s="1354"/>
      <c r="G16" s="1354"/>
      <c r="H16" s="1354"/>
      <c r="I16" s="1354"/>
      <c r="J16" s="1354"/>
      <c r="K16" s="1354"/>
      <c r="L16" s="1354"/>
      <c r="M16" s="1354"/>
      <c r="N16" s="1355"/>
      <c r="O16" s="434"/>
      <c r="P16" s="434"/>
      <c r="Q16" s="434"/>
      <c r="R16" s="434"/>
    </row>
    <row r="17" spans="1:18" ht="30.75" customHeight="1" x14ac:dyDescent="0.25">
      <c r="A17" s="1348"/>
      <c r="B17" s="1349"/>
      <c r="C17" s="1353"/>
      <c r="D17" s="1354"/>
      <c r="E17" s="1354"/>
      <c r="F17" s="1354"/>
      <c r="G17" s="1354"/>
      <c r="H17" s="1354"/>
      <c r="I17" s="1354"/>
      <c r="J17" s="1354"/>
      <c r="K17" s="1354"/>
      <c r="L17" s="1354"/>
      <c r="M17" s="1354"/>
      <c r="N17" s="1355"/>
      <c r="O17" s="434"/>
      <c r="P17" s="434"/>
      <c r="Q17" s="434"/>
      <c r="R17" s="434"/>
    </row>
    <row r="18" spans="1:18" ht="30.75" customHeight="1" x14ac:dyDescent="0.25">
      <c r="A18" s="1348"/>
      <c r="B18" s="1349"/>
      <c r="C18" s="1353"/>
      <c r="D18" s="1354"/>
      <c r="E18" s="1354"/>
      <c r="F18" s="1354"/>
      <c r="G18" s="1354"/>
      <c r="H18" s="1354"/>
      <c r="I18" s="1354"/>
      <c r="J18" s="1354"/>
      <c r="K18" s="1354"/>
      <c r="L18" s="1354"/>
      <c r="M18" s="1354"/>
      <c r="N18" s="1355"/>
      <c r="O18" s="434"/>
      <c r="P18" s="434"/>
      <c r="Q18" s="434"/>
      <c r="R18" s="434"/>
    </row>
    <row r="19" spans="1:18" ht="3.75" customHeight="1" x14ac:dyDescent="0.25">
      <c r="A19" s="1348"/>
      <c r="B19" s="1349"/>
      <c r="C19" s="1353"/>
      <c r="D19" s="1354"/>
      <c r="E19" s="1354"/>
      <c r="F19" s="1354"/>
      <c r="G19" s="1354"/>
      <c r="H19" s="1354"/>
      <c r="I19" s="1354"/>
      <c r="J19" s="1354"/>
      <c r="K19" s="1354"/>
      <c r="L19" s="1354"/>
      <c r="M19" s="1354"/>
      <c r="N19" s="1355"/>
      <c r="O19" s="434"/>
      <c r="P19" s="434"/>
      <c r="Q19" s="434"/>
      <c r="R19" s="434"/>
    </row>
    <row r="20" spans="1:18" ht="30.75" hidden="1" customHeight="1" x14ac:dyDescent="0.25">
      <c r="A20" s="1348"/>
      <c r="B20" s="1349"/>
      <c r="C20" s="1353"/>
      <c r="D20" s="1354"/>
      <c r="E20" s="1354"/>
      <c r="F20" s="1354"/>
      <c r="G20" s="1354"/>
      <c r="H20" s="1354"/>
      <c r="I20" s="1354"/>
      <c r="J20" s="1354"/>
      <c r="K20" s="1354"/>
      <c r="L20" s="1354"/>
      <c r="M20" s="1354"/>
      <c r="N20" s="1355"/>
      <c r="O20" s="434"/>
      <c r="P20" s="434"/>
      <c r="Q20" s="434"/>
      <c r="R20" s="434"/>
    </row>
    <row r="21" spans="1:18" ht="31.5" hidden="1" customHeight="1" x14ac:dyDescent="0.25">
      <c r="A21" s="1348"/>
      <c r="B21" s="1349"/>
      <c r="C21" s="1353"/>
      <c r="D21" s="1354"/>
      <c r="E21" s="1354"/>
      <c r="F21" s="1354"/>
      <c r="G21" s="1354"/>
      <c r="H21" s="1354"/>
      <c r="I21" s="1354"/>
      <c r="J21" s="1354"/>
      <c r="K21" s="1354"/>
      <c r="L21" s="1354"/>
      <c r="M21" s="1354"/>
      <c r="N21" s="1355"/>
      <c r="O21" s="434"/>
      <c r="P21" s="434"/>
      <c r="Q21" s="434"/>
      <c r="R21" s="434"/>
    </row>
    <row r="22" spans="1:18" x14ac:dyDescent="0.25">
      <c r="A22" s="1303" t="s">
        <v>0</v>
      </c>
      <c r="B22" s="1304"/>
      <c r="C22" s="1304"/>
      <c r="D22" s="1304"/>
      <c r="E22" s="1304"/>
      <c r="F22" s="1304"/>
      <c r="G22" s="1304"/>
      <c r="H22" s="1304"/>
      <c r="I22" s="1304"/>
      <c r="J22" s="1304"/>
      <c r="K22" s="1304"/>
      <c r="L22" s="1304"/>
      <c r="M22" s="1304"/>
      <c r="N22" s="1305"/>
      <c r="O22" s="434"/>
      <c r="P22" s="434"/>
      <c r="Q22" s="434"/>
      <c r="R22" s="437"/>
    </row>
    <row r="23" spans="1:18" ht="31.7" customHeight="1" x14ac:dyDescent="0.25">
      <c r="A23" s="438">
        <v>1</v>
      </c>
      <c r="B23" s="595" t="s">
        <v>1000</v>
      </c>
      <c r="C23" s="596"/>
      <c r="D23" s="596"/>
      <c r="E23" s="596"/>
      <c r="F23" s="596"/>
      <c r="G23" s="597"/>
      <c r="H23" s="438">
        <v>7</v>
      </c>
      <c r="I23" s="595" t="s">
        <v>1007</v>
      </c>
      <c r="J23" s="596"/>
      <c r="K23" s="596"/>
      <c r="L23" s="596"/>
      <c r="M23" s="596"/>
      <c r="N23" s="597"/>
    </row>
    <row r="24" spans="1:18" ht="19.5" customHeight="1" x14ac:dyDescent="0.25">
      <c r="A24" s="438">
        <v>2</v>
      </c>
      <c r="B24" s="595" t="s">
        <v>1001</v>
      </c>
      <c r="C24" s="596"/>
      <c r="D24" s="596"/>
      <c r="E24" s="596"/>
      <c r="F24" s="596"/>
      <c r="G24" s="597"/>
      <c r="H24" s="438">
        <v>8</v>
      </c>
      <c r="I24" s="595" t="s">
        <v>989</v>
      </c>
      <c r="J24" s="596"/>
      <c r="K24" s="596"/>
      <c r="L24" s="596"/>
      <c r="M24" s="596"/>
      <c r="N24" s="597"/>
      <c r="O24" s="434"/>
      <c r="P24" s="434"/>
      <c r="Q24" s="434"/>
      <c r="R24" s="437"/>
    </row>
    <row r="25" spans="1:18" ht="43.5" customHeight="1" x14ac:dyDescent="0.25">
      <c r="A25" s="438">
        <v>3</v>
      </c>
      <c r="B25" s="595" t="s">
        <v>870</v>
      </c>
      <c r="C25" s="596"/>
      <c r="D25" s="596"/>
      <c r="E25" s="596"/>
      <c r="F25" s="596"/>
      <c r="G25" s="597"/>
      <c r="H25" s="438">
        <v>9</v>
      </c>
      <c r="I25" s="595" t="s">
        <v>990</v>
      </c>
      <c r="J25" s="596"/>
      <c r="K25" s="596"/>
      <c r="L25" s="596"/>
      <c r="M25" s="596"/>
      <c r="N25" s="597"/>
      <c r="O25" s="434"/>
      <c r="Q25" s="434"/>
      <c r="R25" s="437"/>
    </row>
    <row r="26" spans="1:18" ht="30.75" customHeight="1" x14ac:dyDescent="0.25">
      <c r="A26" s="438">
        <v>4</v>
      </c>
      <c r="B26" s="595" t="s">
        <v>1002</v>
      </c>
      <c r="C26" s="596"/>
      <c r="D26" s="596"/>
      <c r="E26" s="596"/>
      <c r="F26" s="596"/>
      <c r="G26" s="597"/>
      <c r="H26" s="438">
        <v>10</v>
      </c>
      <c r="I26" s="595" t="s">
        <v>1005</v>
      </c>
      <c r="J26" s="596"/>
      <c r="K26" s="596"/>
      <c r="L26" s="596"/>
      <c r="M26" s="596"/>
      <c r="N26" s="597"/>
      <c r="O26" s="434"/>
    </row>
    <row r="27" spans="1:18" ht="40.15" customHeight="1" x14ac:dyDescent="0.25">
      <c r="A27" s="438">
        <v>5</v>
      </c>
      <c r="B27" s="595" t="s">
        <v>1003</v>
      </c>
      <c r="C27" s="596"/>
      <c r="D27" s="596"/>
      <c r="E27" s="596"/>
      <c r="F27" s="596"/>
      <c r="G27" s="597"/>
      <c r="H27" s="438">
        <v>11</v>
      </c>
      <c r="I27" s="595" t="s">
        <v>1008</v>
      </c>
      <c r="J27" s="596"/>
      <c r="K27" s="596"/>
      <c r="L27" s="596"/>
      <c r="M27" s="596"/>
      <c r="N27" s="597"/>
      <c r="O27" s="434"/>
      <c r="P27" s="434"/>
      <c r="Q27" s="434"/>
      <c r="R27" s="434"/>
    </row>
    <row r="28" spans="1:18" ht="36.6" customHeight="1" x14ac:dyDescent="0.25">
      <c r="A28" s="438">
        <v>6</v>
      </c>
      <c r="B28" s="595" t="s">
        <v>1004</v>
      </c>
      <c r="C28" s="596"/>
      <c r="D28" s="596"/>
      <c r="E28" s="596"/>
      <c r="F28" s="596"/>
      <c r="G28" s="597"/>
      <c r="H28" s="438">
        <v>12</v>
      </c>
      <c r="I28" s="595" t="s">
        <v>1009</v>
      </c>
      <c r="J28" s="596"/>
      <c r="K28" s="596"/>
      <c r="L28" s="596"/>
      <c r="M28" s="596"/>
      <c r="N28" s="597"/>
      <c r="O28" s="434"/>
      <c r="P28" s="434"/>
      <c r="Q28" s="434"/>
      <c r="R28" s="434"/>
    </row>
    <row r="29" spans="1:18" ht="24" customHeight="1" x14ac:dyDescent="0.25">
      <c r="A29" s="1356" t="s">
        <v>286</v>
      </c>
      <c r="B29" s="1357"/>
      <c r="C29" s="1357"/>
      <c r="D29" s="1357"/>
      <c r="E29" s="1357"/>
      <c r="F29" s="1357"/>
      <c r="G29" s="1357"/>
      <c r="H29" s="1357"/>
      <c r="I29" s="1357"/>
      <c r="J29" s="1357"/>
      <c r="K29" s="1357"/>
      <c r="L29" s="1357"/>
      <c r="M29" s="1357"/>
      <c r="N29" s="1358"/>
      <c r="O29" s="434"/>
      <c r="P29" s="434"/>
      <c r="Q29" s="434"/>
      <c r="R29" s="434"/>
    </row>
    <row r="30" spans="1:18" ht="16.5" customHeight="1" x14ac:dyDescent="0.25">
      <c r="A30" s="1359" t="s">
        <v>287</v>
      </c>
      <c r="B30" s="1360"/>
      <c r="C30" s="1360"/>
      <c r="D30" s="1360"/>
      <c r="E30" s="1360"/>
      <c r="F30" s="1360"/>
      <c r="G30" s="1360"/>
      <c r="H30" s="1361"/>
      <c r="I30" s="1303" t="s">
        <v>909</v>
      </c>
      <c r="J30" s="1305"/>
      <c r="K30" s="1303" t="s">
        <v>910</v>
      </c>
      <c r="L30" s="1305"/>
      <c r="M30" s="1303" t="s">
        <v>288</v>
      </c>
      <c r="N30" s="1305"/>
      <c r="O30" s="1303">
        <v>2027</v>
      </c>
      <c r="P30" s="1305"/>
      <c r="Q30" s="1303">
        <v>2028</v>
      </c>
      <c r="R30" s="1305"/>
    </row>
    <row r="31" spans="1:18" ht="24" customHeight="1" x14ac:dyDescent="0.25">
      <c r="A31" s="595" t="s">
        <v>820</v>
      </c>
      <c r="B31" s="596"/>
      <c r="C31" s="596"/>
      <c r="D31" s="596"/>
      <c r="E31" s="596"/>
      <c r="F31" s="596"/>
      <c r="G31" s="596"/>
      <c r="H31" s="597"/>
      <c r="I31" s="1016">
        <v>1500</v>
      </c>
      <c r="J31" s="1017"/>
      <c r="K31" s="332"/>
      <c r="L31" s="332"/>
      <c r="M31" s="332"/>
      <c r="N31" s="332"/>
      <c r="O31" s="332"/>
      <c r="P31" s="332"/>
      <c r="Q31" s="332"/>
      <c r="R31" s="332"/>
    </row>
    <row r="32" spans="1:18" ht="16.5" customHeight="1" x14ac:dyDescent="0.25">
      <c r="A32" s="595" t="s">
        <v>1006</v>
      </c>
      <c r="B32" s="596"/>
      <c r="C32" s="596"/>
      <c r="D32" s="596"/>
      <c r="E32" s="596"/>
      <c r="F32" s="596"/>
      <c r="G32" s="596"/>
      <c r="H32" s="597"/>
      <c r="I32" s="1016">
        <v>5</v>
      </c>
      <c r="J32" s="1017"/>
      <c r="K32" s="332"/>
      <c r="L32" s="332"/>
      <c r="M32" s="332"/>
      <c r="N32" s="332"/>
      <c r="O32" s="332"/>
      <c r="P32" s="332"/>
      <c r="Q32" s="332"/>
      <c r="R32" s="332"/>
    </row>
    <row r="33" spans="1:18" ht="33" customHeight="1" x14ac:dyDescent="0.25">
      <c r="A33" s="595" t="s">
        <v>870</v>
      </c>
      <c r="B33" s="596"/>
      <c r="C33" s="596"/>
      <c r="D33" s="596"/>
      <c r="E33" s="596"/>
      <c r="F33" s="596"/>
      <c r="G33" s="596"/>
      <c r="H33" s="597"/>
      <c r="I33" s="1016">
        <v>1</v>
      </c>
      <c r="J33" s="1017"/>
      <c r="K33" s="332"/>
      <c r="L33" s="332"/>
      <c r="M33" s="332"/>
      <c r="N33" s="332"/>
      <c r="O33" s="332"/>
      <c r="P33" s="332"/>
      <c r="Q33" s="332"/>
      <c r="R33" s="332"/>
    </row>
    <row r="34" spans="1:18" ht="22.5" customHeight="1" x14ac:dyDescent="0.25">
      <c r="A34" s="1365" t="s">
        <v>991</v>
      </c>
      <c r="B34" s="1366"/>
      <c r="C34" s="1366"/>
      <c r="D34" s="1366"/>
      <c r="E34" s="1366"/>
      <c r="F34" s="1366"/>
      <c r="G34" s="1366"/>
      <c r="H34" s="1367"/>
      <c r="I34" s="1016">
        <v>160</v>
      </c>
      <c r="J34" s="1017"/>
      <c r="K34" s="332"/>
      <c r="L34" s="332"/>
      <c r="M34" s="332"/>
      <c r="N34" s="332"/>
      <c r="O34" s="332"/>
      <c r="P34" s="332"/>
      <c r="Q34" s="332"/>
      <c r="R34" s="332"/>
    </row>
    <row r="35" spans="1:18" ht="21" customHeight="1" x14ac:dyDescent="0.25">
      <c r="A35" s="1362" t="s">
        <v>992</v>
      </c>
      <c r="B35" s="1363"/>
      <c r="C35" s="1363"/>
      <c r="D35" s="1363"/>
      <c r="E35" s="1363"/>
      <c r="F35" s="1363"/>
      <c r="G35" s="1363"/>
      <c r="H35" s="1364"/>
      <c r="I35" s="1016">
        <v>4</v>
      </c>
      <c r="J35" s="1017"/>
      <c r="K35" s="332"/>
      <c r="L35" s="332"/>
      <c r="M35" s="332"/>
      <c r="N35" s="332"/>
      <c r="O35" s="332"/>
      <c r="P35" s="332"/>
      <c r="Q35" s="332"/>
      <c r="R35" s="332"/>
    </row>
    <row r="36" spans="1:18" ht="21" customHeight="1" x14ac:dyDescent="0.25">
      <c r="A36" s="1362" t="s">
        <v>993</v>
      </c>
      <c r="B36" s="1363"/>
      <c r="C36" s="1363"/>
      <c r="D36" s="1363"/>
      <c r="E36" s="1363"/>
      <c r="F36" s="1363"/>
      <c r="G36" s="1363"/>
      <c r="H36" s="1364"/>
      <c r="I36" s="1016">
        <v>100</v>
      </c>
      <c r="J36" s="1017"/>
      <c r="K36" s="332"/>
      <c r="L36" s="332"/>
      <c r="M36" s="332"/>
      <c r="N36" s="332"/>
      <c r="O36" s="332"/>
      <c r="P36" s="332"/>
      <c r="Q36" s="332"/>
      <c r="R36" s="332"/>
    </row>
    <row r="37" spans="1:18" ht="21" customHeight="1" x14ac:dyDescent="0.25">
      <c r="A37" s="1362" t="s">
        <v>989</v>
      </c>
      <c r="B37" s="1363"/>
      <c r="C37" s="1363"/>
      <c r="D37" s="1363"/>
      <c r="E37" s="1363"/>
      <c r="F37" s="1363"/>
      <c r="G37" s="1363"/>
      <c r="H37" s="1364"/>
      <c r="I37" s="1016">
        <v>150</v>
      </c>
      <c r="J37" s="1017"/>
      <c r="K37" s="332"/>
      <c r="L37" s="332"/>
      <c r="M37" s="332"/>
      <c r="N37" s="332"/>
      <c r="O37" s="332"/>
      <c r="P37" s="332"/>
      <c r="Q37" s="332"/>
      <c r="R37" s="332"/>
    </row>
    <row r="38" spans="1:18" ht="21" customHeight="1" x14ac:dyDescent="0.25">
      <c r="A38" s="1362" t="s">
        <v>990</v>
      </c>
      <c r="B38" s="1363"/>
      <c r="C38" s="1363"/>
      <c r="D38" s="1363"/>
      <c r="E38" s="1363"/>
      <c r="F38" s="1363"/>
      <c r="G38" s="1363"/>
      <c r="H38" s="1364"/>
      <c r="I38" s="1016">
        <v>10</v>
      </c>
      <c r="J38" s="1017"/>
      <c r="K38" s="332"/>
      <c r="L38" s="332"/>
      <c r="M38" s="332"/>
      <c r="N38" s="332"/>
      <c r="O38" s="332"/>
      <c r="P38" s="332"/>
      <c r="Q38" s="332"/>
      <c r="R38" s="332"/>
    </row>
    <row r="39" spans="1:18" ht="27" customHeight="1" x14ac:dyDescent="0.25">
      <c r="A39" s="595"/>
      <c r="B39" s="596"/>
      <c r="C39" s="596"/>
      <c r="D39" s="596"/>
      <c r="E39" s="596"/>
      <c r="F39" s="596"/>
      <c r="G39" s="596"/>
      <c r="H39" s="597"/>
      <c r="I39" s="607"/>
      <c r="J39" s="598"/>
      <c r="K39" s="607"/>
      <c r="L39" s="598"/>
      <c r="M39" s="598"/>
      <c r="N39" s="598"/>
    </row>
    <row r="40" spans="1:18" ht="15" customHeight="1" x14ac:dyDescent="0.25">
      <c r="A40" s="1359" t="s">
        <v>290</v>
      </c>
      <c r="B40" s="1360"/>
      <c r="C40" s="1360"/>
      <c r="D40" s="1360"/>
      <c r="E40" s="1360"/>
      <c r="F40" s="1360"/>
      <c r="G40" s="1360"/>
      <c r="H40" s="1361"/>
      <c r="I40" s="1303" t="s">
        <v>909</v>
      </c>
      <c r="J40" s="1305"/>
      <c r="K40" s="1303" t="s">
        <v>910</v>
      </c>
      <c r="L40" s="1305"/>
      <c r="M40" s="1303" t="s">
        <v>288</v>
      </c>
      <c r="N40" s="1305"/>
      <c r="O40" s="1303">
        <v>2027</v>
      </c>
      <c r="P40" s="1305"/>
      <c r="Q40" s="1303">
        <v>2028</v>
      </c>
      <c r="R40" s="1305"/>
    </row>
    <row r="41" spans="1:18" ht="22.7" customHeight="1" x14ac:dyDescent="0.25">
      <c r="A41" s="595"/>
      <c r="B41" s="596"/>
      <c r="C41" s="596"/>
      <c r="D41" s="596"/>
      <c r="E41" s="596"/>
      <c r="F41" s="596"/>
      <c r="G41" s="596"/>
      <c r="H41" s="597"/>
      <c r="I41" s="608"/>
      <c r="J41" s="608"/>
      <c r="K41" s="598"/>
      <c r="L41" s="598"/>
      <c r="M41" s="598"/>
      <c r="N41" s="598"/>
      <c r="O41" s="598"/>
      <c r="P41" s="598"/>
      <c r="Q41" s="598"/>
      <c r="R41" s="598"/>
    </row>
    <row r="42" spans="1:18" ht="15" customHeight="1" x14ac:dyDescent="0.25">
      <c r="A42" s="1359" t="s">
        <v>291</v>
      </c>
      <c r="B42" s="1360"/>
      <c r="C42" s="1360"/>
      <c r="D42" s="1360"/>
      <c r="E42" s="1360"/>
      <c r="F42" s="1360"/>
      <c r="G42" s="1360"/>
      <c r="H42" s="1361"/>
      <c r="I42" s="1303" t="s">
        <v>909</v>
      </c>
      <c r="J42" s="1305"/>
      <c r="K42" s="1303" t="s">
        <v>910</v>
      </c>
      <c r="L42" s="1305"/>
      <c r="M42" s="1303" t="s">
        <v>288</v>
      </c>
      <c r="N42" s="1305"/>
      <c r="O42" s="1303">
        <v>2027</v>
      </c>
      <c r="P42" s="1305"/>
      <c r="Q42" s="1303">
        <v>2028</v>
      </c>
      <c r="R42" s="1305"/>
    </row>
    <row r="43" spans="1:18" ht="9" customHeight="1" x14ac:dyDescent="0.25">
      <c r="A43" s="609"/>
      <c r="B43" s="610"/>
      <c r="C43" s="610"/>
      <c r="D43" s="610"/>
      <c r="E43" s="610"/>
      <c r="F43" s="610"/>
      <c r="G43" s="610"/>
      <c r="H43" s="611"/>
      <c r="I43" s="598"/>
      <c r="J43" s="598"/>
      <c r="K43" s="598"/>
      <c r="L43" s="598"/>
      <c r="M43" s="598"/>
      <c r="N43" s="598"/>
      <c r="O43" s="598"/>
      <c r="P43" s="598"/>
      <c r="Q43" s="598"/>
      <c r="R43" s="598"/>
    </row>
    <row r="44" spans="1:18" x14ac:dyDescent="0.25">
      <c r="A44" s="434"/>
      <c r="B44" s="434"/>
      <c r="C44" s="434"/>
      <c r="D44" s="434"/>
      <c r="E44" s="434"/>
      <c r="F44" s="434"/>
      <c r="G44" s="434"/>
      <c r="H44" s="434"/>
      <c r="I44" s="434"/>
      <c r="J44" s="434"/>
      <c r="K44" s="434"/>
      <c r="L44" s="434"/>
      <c r="M44" s="434"/>
      <c r="N44" s="434"/>
      <c r="O44" s="434"/>
      <c r="P44" s="434"/>
      <c r="Q44" s="434"/>
      <c r="R44" s="434"/>
    </row>
    <row r="45" spans="1:18" x14ac:dyDescent="0.25">
      <c r="A45" s="1356" t="s">
        <v>292</v>
      </c>
      <c r="B45" s="1357"/>
      <c r="C45" s="1357"/>
      <c r="D45" s="1357"/>
      <c r="E45" s="1357"/>
      <c r="F45" s="1357"/>
      <c r="G45" s="1357"/>
      <c r="H45" s="1357"/>
      <c r="I45" s="1357"/>
      <c r="J45" s="1357"/>
      <c r="K45" s="1357"/>
      <c r="L45" s="1357"/>
      <c r="M45" s="1357"/>
      <c r="N45" s="1358"/>
      <c r="O45" s="434"/>
      <c r="P45" s="434"/>
      <c r="Q45" s="434"/>
      <c r="R45" s="434"/>
    </row>
    <row r="46" spans="1:18" ht="36" customHeight="1" x14ac:dyDescent="0.25">
      <c r="A46" s="1368" t="s">
        <v>293</v>
      </c>
      <c r="B46" s="1368"/>
      <c r="C46" s="57" t="s">
        <v>294</v>
      </c>
      <c r="D46" s="57" t="s">
        <v>295</v>
      </c>
      <c r="E46" s="57" t="s">
        <v>296</v>
      </c>
      <c r="F46" s="57" t="s">
        <v>297</v>
      </c>
      <c r="G46" s="57" t="s">
        <v>298</v>
      </c>
      <c r="H46" s="57" t="s">
        <v>299</v>
      </c>
      <c r="I46" s="57" t="s">
        <v>300</v>
      </c>
      <c r="J46" s="57" t="s">
        <v>301</v>
      </c>
      <c r="K46" s="57" t="s">
        <v>302</v>
      </c>
      <c r="L46" s="57" t="s">
        <v>303</v>
      </c>
      <c r="M46" s="57" t="s">
        <v>304</v>
      </c>
      <c r="N46" s="57" t="s">
        <v>305</v>
      </c>
      <c r="O46" s="434"/>
      <c r="P46" s="434"/>
      <c r="Q46" s="434"/>
      <c r="R46" s="434"/>
    </row>
    <row r="47" spans="1:18" ht="12.75" customHeight="1" x14ac:dyDescent="0.25">
      <c r="A47" s="1369">
        <f>IF(A23&gt;0,A23,"")</f>
        <v>1</v>
      </c>
      <c r="B47" s="1370"/>
      <c r="C47" s="439"/>
      <c r="D47" s="439"/>
      <c r="E47" s="439"/>
      <c r="F47" s="439"/>
      <c r="G47" s="439"/>
      <c r="H47" s="439"/>
      <c r="I47" s="439"/>
      <c r="J47" s="439"/>
      <c r="K47" s="439"/>
      <c r="L47" s="439"/>
      <c r="M47" s="439"/>
      <c r="N47" s="439"/>
      <c r="O47" s="434"/>
      <c r="P47" s="434"/>
      <c r="Q47" s="434"/>
      <c r="R47" s="434"/>
    </row>
    <row r="48" spans="1:18" ht="12.75" customHeight="1" x14ac:dyDescent="0.25">
      <c r="A48" s="1369">
        <f>IF(A24&gt;0,A24,"")</f>
        <v>2</v>
      </c>
      <c r="B48" s="1370"/>
      <c r="C48" s="493"/>
      <c r="D48" s="495"/>
      <c r="E48" s="495"/>
      <c r="F48" s="495"/>
      <c r="G48" s="439"/>
      <c r="H48" s="495"/>
      <c r="I48" s="439"/>
      <c r="J48" s="439"/>
      <c r="K48" s="439"/>
      <c r="L48" s="440"/>
      <c r="M48" s="440"/>
      <c r="N48" s="332"/>
      <c r="O48" s="434"/>
      <c r="P48" s="434"/>
      <c r="Q48" s="434"/>
      <c r="R48" s="434"/>
    </row>
    <row r="49" spans="1:18" ht="12.75" customHeight="1" x14ac:dyDescent="0.25">
      <c r="A49" s="1369">
        <f>IF(A25&gt;0,A25,"")</f>
        <v>3</v>
      </c>
      <c r="B49" s="1370"/>
      <c r="C49" s="332"/>
      <c r="D49" s="493"/>
      <c r="E49" s="332"/>
      <c r="F49" s="332"/>
      <c r="G49" s="439"/>
      <c r="H49" s="440"/>
      <c r="I49" s="440"/>
      <c r="J49" s="440"/>
      <c r="K49" s="440"/>
      <c r="L49" s="440"/>
      <c r="M49" s="440"/>
      <c r="N49" s="440"/>
      <c r="O49" s="441"/>
      <c r="P49" s="434"/>
      <c r="Q49" s="434"/>
      <c r="R49" s="434"/>
    </row>
    <row r="50" spans="1:18" ht="12.75" customHeight="1" x14ac:dyDescent="0.25">
      <c r="A50" s="1369">
        <f>IF(A26&gt;0,A26,"")</f>
        <v>4</v>
      </c>
      <c r="B50" s="1370"/>
      <c r="C50" s="439"/>
      <c r="D50" s="439"/>
      <c r="E50" s="439"/>
      <c r="F50" s="439"/>
      <c r="G50" s="439"/>
      <c r="H50" s="439"/>
      <c r="I50" s="439"/>
      <c r="J50" s="439"/>
      <c r="K50" s="439"/>
      <c r="L50" s="439"/>
      <c r="M50" s="439"/>
      <c r="N50" s="494"/>
      <c r="O50" s="434"/>
      <c r="P50" s="434"/>
      <c r="Q50" s="434"/>
      <c r="R50" s="434"/>
    </row>
    <row r="51" spans="1:18" ht="12.75" customHeight="1" x14ac:dyDescent="0.25">
      <c r="A51" s="1369">
        <v>5</v>
      </c>
      <c r="B51" s="1370"/>
      <c r="C51" s="439"/>
      <c r="D51" s="439"/>
      <c r="E51" s="442"/>
      <c r="F51" s="439"/>
      <c r="G51" s="440"/>
      <c r="H51" s="440"/>
      <c r="I51" s="440"/>
      <c r="J51" s="439"/>
      <c r="K51" s="439"/>
      <c r="L51" s="442"/>
      <c r="M51" s="442"/>
      <c r="N51" s="442"/>
      <c r="O51" s="434"/>
      <c r="P51" s="434"/>
      <c r="Q51" s="434"/>
      <c r="R51" s="434"/>
    </row>
    <row r="52" spans="1:18" ht="12.75" customHeight="1" x14ac:dyDescent="0.25">
      <c r="A52" s="1369">
        <v>6</v>
      </c>
      <c r="B52" s="1370"/>
      <c r="C52" s="440"/>
      <c r="D52" s="495"/>
      <c r="E52" s="495"/>
      <c r="F52" s="495"/>
      <c r="G52" s="495"/>
      <c r="H52" s="495"/>
      <c r="I52" s="495"/>
      <c r="J52" s="440"/>
      <c r="K52" s="440"/>
      <c r="L52" s="440"/>
      <c r="M52" s="440"/>
      <c r="N52" s="440"/>
      <c r="O52" s="434"/>
      <c r="P52" s="434"/>
      <c r="Q52" s="434"/>
      <c r="R52" s="434"/>
    </row>
    <row r="53" spans="1:18" ht="12.75" customHeight="1" x14ac:dyDescent="0.25">
      <c r="A53" s="1369">
        <v>7</v>
      </c>
      <c r="B53" s="1370"/>
      <c r="C53" s="440"/>
      <c r="D53" s="440"/>
      <c r="E53" s="440"/>
      <c r="F53" s="440"/>
      <c r="G53" s="440"/>
      <c r="H53" s="440"/>
      <c r="I53" s="439"/>
      <c r="J53" s="439"/>
      <c r="K53" s="439"/>
      <c r="L53" s="439"/>
      <c r="M53" s="439"/>
      <c r="N53" s="439"/>
      <c r="O53" s="434"/>
      <c r="P53" s="434"/>
      <c r="Q53" s="434"/>
      <c r="R53" s="434"/>
    </row>
    <row r="54" spans="1:18" ht="12.75" customHeight="1" x14ac:dyDescent="0.25">
      <c r="A54" s="1369">
        <v>8</v>
      </c>
      <c r="B54" s="1370"/>
      <c r="C54" s="440"/>
      <c r="D54" s="440"/>
      <c r="E54" s="440"/>
      <c r="F54" s="440"/>
      <c r="G54" s="440"/>
      <c r="H54" s="440"/>
      <c r="I54" s="439"/>
      <c r="J54" s="439"/>
      <c r="K54" s="439"/>
      <c r="L54" s="439"/>
      <c r="M54" s="439"/>
      <c r="N54" s="439"/>
      <c r="O54" s="434"/>
      <c r="P54" s="434"/>
      <c r="Q54" s="434"/>
      <c r="R54" s="434"/>
    </row>
    <row r="55" spans="1:18" ht="12.75" customHeight="1" x14ac:dyDescent="0.25">
      <c r="A55" s="1369">
        <v>9</v>
      </c>
      <c r="B55" s="1370"/>
      <c r="C55" s="439"/>
      <c r="D55" s="439"/>
      <c r="E55" s="439"/>
      <c r="F55" s="439"/>
      <c r="G55" s="439"/>
      <c r="H55" s="439"/>
      <c r="I55" s="439"/>
      <c r="J55" s="439"/>
      <c r="K55" s="439"/>
      <c r="L55" s="439"/>
      <c r="M55" s="439"/>
      <c r="N55" s="439"/>
      <c r="O55" s="434"/>
      <c r="P55" s="434"/>
      <c r="Q55" s="434"/>
      <c r="R55" s="434"/>
    </row>
    <row r="56" spans="1:18" ht="12.75" customHeight="1" x14ac:dyDescent="0.25">
      <c r="A56" s="1371">
        <v>10</v>
      </c>
      <c r="B56" s="1371"/>
      <c r="C56" s="439"/>
      <c r="D56" s="439"/>
      <c r="E56" s="439"/>
      <c r="F56" s="439"/>
      <c r="G56" s="439"/>
      <c r="H56" s="439"/>
      <c r="I56" s="439"/>
      <c r="J56" s="439"/>
      <c r="K56" s="439"/>
      <c r="L56" s="439"/>
      <c r="M56" s="439"/>
      <c r="N56" s="439"/>
      <c r="O56" s="434"/>
      <c r="P56" s="434"/>
      <c r="Q56" s="434"/>
      <c r="R56" s="434"/>
    </row>
    <row r="57" spans="1:18" ht="12.75" customHeight="1" x14ac:dyDescent="0.25">
      <c r="A57" s="1371">
        <v>11</v>
      </c>
      <c r="B57" s="1371"/>
      <c r="C57" s="439"/>
      <c r="D57" s="439"/>
      <c r="E57" s="439"/>
      <c r="F57" s="439"/>
      <c r="G57" s="439"/>
      <c r="H57" s="439"/>
      <c r="I57" s="439"/>
      <c r="J57" s="439"/>
      <c r="K57" s="439"/>
      <c r="L57" s="439"/>
      <c r="M57" s="439"/>
      <c r="N57" s="439"/>
      <c r="O57" s="434"/>
      <c r="P57" s="434"/>
      <c r="Q57" s="434"/>
      <c r="R57" s="434"/>
    </row>
    <row r="58" spans="1:18" x14ac:dyDescent="0.25">
      <c r="A58" s="1371">
        <v>12</v>
      </c>
      <c r="B58" s="1371"/>
      <c r="C58" s="439"/>
      <c r="D58" s="439"/>
      <c r="E58" s="439"/>
      <c r="F58" s="439"/>
      <c r="G58" s="439"/>
      <c r="H58" s="439"/>
      <c r="I58" s="439"/>
      <c r="J58" s="439"/>
      <c r="K58" s="439"/>
      <c r="L58" s="439"/>
      <c r="M58" s="439"/>
      <c r="N58" s="439"/>
      <c r="O58" s="434"/>
      <c r="P58" s="434"/>
      <c r="Q58" s="434"/>
      <c r="R58" s="434"/>
    </row>
    <row r="59" spans="1:18" x14ac:dyDescent="0.25">
      <c r="A59" s="443"/>
      <c r="B59" s="443"/>
      <c r="C59" s="443"/>
      <c r="D59" s="443"/>
      <c r="E59" s="443"/>
      <c r="F59" s="443"/>
      <c r="G59" s="443"/>
      <c r="H59" s="443"/>
      <c r="I59" s="443"/>
      <c r="J59" s="443"/>
      <c r="K59" s="443"/>
      <c r="L59" s="443"/>
      <c r="M59" s="443"/>
      <c r="N59" s="443"/>
      <c r="O59" s="434"/>
      <c r="P59" s="434"/>
      <c r="Q59" s="434"/>
      <c r="R59" s="434"/>
    </row>
    <row r="60" spans="1:18" x14ac:dyDescent="0.25">
      <c r="A60" s="1372" t="s">
        <v>306</v>
      </c>
      <c r="B60" s="1373"/>
      <c r="C60" s="1373"/>
      <c r="D60" s="1373"/>
      <c r="E60" s="1373"/>
      <c r="F60" s="1373"/>
      <c r="G60" s="1373"/>
      <c r="H60" s="1373"/>
      <c r="I60" s="1373"/>
      <c r="J60" s="1373"/>
      <c r="K60" s="1373"/>
      <c r="L60" s="1373"/>
      <c r="M60" s="1373"/>
      <c r="N60" s="1374"/>
      <c r="O60" s="434"/>
      <c r="P60" s="434"/>
      <c r="Q60" s="434"/>
      <c r="R60" s="434"/>
    </row>
    <row r="61" spans="1:18" x14ac:dyDescent="0.25">
      <c r="A61" s="444" t="s">
        <v>307</v>
      </c>
      <c r="B61" s="1375" t="s">
        <v>308</v>
      </c>
      <c r="C61" s="1376"/>
      <c r="D61" s="1376"/>
      <c r="E61" s="1376"/>
      <c r="F61" s="1377"/>
      <c r="G61" s="1378" t="s">
        <v>309</v>
      </c>
      <c r="H61" s="1378"/>
      <c r="I61" s="1378" t="s">
        <v>310</v>
      </c>
      <c r="J61" s="1378"/>
      <c r="K61" s="1378" t="s">
        <v>311</v>
      </c>
      <c r="L61" s="1378"/>
      <c r="M61" s="1343" t="s">
        <v>312</v>
      </c>
      <c r="N61" s="1343"/>
      <c r="O61" s="434"/>
      <c r="P61" s="434"/>
      <c r="Q61" s="434"/>
      <c r="R61" s="434"/>
    </row>
    <row r="62" spans="1:18" x14ac:dyDescent="0.25">
      <c r="A62" s="450" t="s">
        <v>447</v>
      </c>
      <c r="B62" s="1379" t="s">
        <v>674</v>
      </c>
      <c r="C62" s="1380"/>
      <c r="D62" s="1380"/>
      <c r="E62" s="1380"/>
      <c r="F62" s="1381"/>
      <c r="G62" s="1382">
        <v>30.1</v>
      </c>
      <c r="H62" s="1383"/>
      <c r="I62" s="1384">
        <v>200</v>
      </c>
      <c r="J62" s="1384"/>
      <c r="K62" s="1384"/>
      <c r="L62" s="1384"/>
      <c r="M62" s="1385">
        <f t="shared" ref="M62" si="0">G62*I62</f>
        <v>6020</v>
      </c>
      <c r="N62" s="1386"/>
      <c r="O62" s="434"/>
      <c r="P62" s="434"/>
      <c r="Q62" s="434"/>
      <c r="R62" s="434"/>
    </row>
    <row r="63" spans="1:18" x14ac:dyDescent="0.25">
      <c r="A63" s="450" t="s">
        <v>448</v>
      </c>
      <c r="B63" s="1379" t="s">
        <v>375</v>
      </c>
      <c r="C63" s="1380"/>
      <c r="D63" s="1380"/>
      <c r="E63" s="1380"/>
      <c r="F63" s="1381"/>
      <c r="G63" s="1382">
        <v>21.76</v>
      </c>
      <c r="H63" s="1383"/>
      <c r="I63" s="1384">
        <v>50</v>
      </c>
      <c r="J63" s="1384"/>
      <c r="K63" s="1384"/>
      <c r="L63" s="1384"/>
      <c r="M63" s="1385">
        <f>G63*I63</f>
        <v>1088</v>
      </c>
      <c r="N63" s="1385"/>
      <c r="O63" s="434"/>
      <c r="P63" s="434"/>
      <c r="Q63" s="434"/>
      <c r="R63" s="434"/>
    </row>
    <row r="64" spans="1:18" x14ac:dyDescent="0.25">
      <c r="A64" s="451" t="s">
        <v>454</v>
      </c>
      <c r="B64" s="1394" t="s">
        <v>394</v>
      </c>
      <c r="C64" s="1394"/>
      <c r="D64" s="1394"/>
      <c r="E64" s="1394"/>
      <c r="F64" s="1394"/>
      <c r="G64" s="1382">
        <v>16.11</v>
      </c>
      <c r="H64" s="1383"/>
      <c r="I64" s="1384">
        <v>50</v>
      </c>
      <c r="J64" s="1384"/>
      <c r="K64" s="1384"/>
      <c r="L64" s="1384"/>
      <c r="M64" s="1385">
        <f t="shared" ref="M64:M65" si="1">G64*I64</f>
        <v>805.5</v>
      </c>
      <c r="N64" s="1385"/>
      <c r="O64" s="434"/>
      <c r="P64" s="434"/>
      <c r="Q64" s="434"/>
      <c r="R64" s="434"/>
    </row>
    <row r="65" spans="1:18" x14ac:dyDescent="0.25">
      <c r="A65" s="451" t="s">
        <v>454</v>
      </c>
      <c r="B65" s="1379" t="s">
        <v>967</v>
      </c>
      <c r="C65" s="1380"/>
      <c r="D65" s="1380"/>
      <c r="E65" s="1380"/>
      <c r="F65" s="1381"/>
      <c r="G65" s="1382">
        <v>16.28</v>
      </c>
      <c r="H65" s="1383"/>
      <c r="I65" s="1395">
        <v>50</v>
      </c>
      <c r="J65" s="1396"/>
      <c r="K65" s="1384"/>
      <c r="L65" s="1384"/>
      <c r="M65" s="1385">
        <f t="shared" si="1"/>
        <v>814</v>
      </c>
      <c r="N65" s="1385"/>
      <c r="O65" s="434"/>
      <c r="P65" s="434"/>
      <c r="Q65" s="434"/>
      <c r="R65" s="434"/>
    </row>
    <row r="66" spans="1:18" x14ac:dyDescent="0.25">
      <c r="A66" s="452"/>
      <c r="B66" s="1389"/>
      <c r="C66" s="1390"/>
      <c r="D66" s="1390"/>
      <c r="E66" s="1390"/>
      <c r="F66" s="1391"/>
      <c r="G66" s="1392"/>
      <c r="H66" s="1393"/>
      <c r="I66" s="1387"/>
      <c r="J66" s="1387"/>
      <c r="K66" s="1387"/>
      <c r="L66" s="1387"/>
      <c r="M66" s="1388"/>
      <c r="N66" s="1388"/>
      <c r="O66" s="434"/>
      <c r="P66" s="434"/>
      <c r="Q66" s="434"/>
      <c r="R66" s="434"/>
    </row>
    <row r="67" spans="1:18" x14ac:dyDescent="0.25">
      <c r="A67" s="452"/>
      <c r="B67" s="1389"/>
      <c r="C67" s="1390"/>
      <c r="D67" s="1390"/>
      <c r="E67" s="1390"/>
      <c r="F67" s="1391"/>
      <c r="G67" s="1392"/>
      <c r="H67" s="1393"/>
      <c r="I67" s="1387"/>
      <c r="J67" s="1387"/>
      <c r="K67" s="1387"/>
      <c r="L67" s="1387"/>
      <c r="M67" s="1388"/>
      <c r="N67" s="1388"/>
      <c r="O67" s="434"/>
      <c r="P67" s="434"/>
      <c r="Q67" s="434"/>
      <c r="R67" s="434"/>
    </row>
    <row r="68" spans="1:18" x14ac:dyDescent="0.25">
      <c r="A68" s="452"/>
      <c r="B68" s="1389"/>
      <c r="C68" s="1390"/>
      <c r="D68" s="1390"/>
      <c r="E68" s="1390"/>
      <c r="F68" s="1391"/>
      <c r="G68" s="1392"/>
      <c r="H68" s="1393"/>
      <c r="I68" s="1387"/>
      <c r="J68" s="1387"/>
      <c r="K68" s="1387"/>
      <c r="L68" s="1387"/>
      <c r="M68" s="1388"/>
      <c r="N68" s="1388"/>
      <c r="O68" s="434"/>
      <c r="P68" s="434"/>
      <c r="Q68" s="434"/>
      <c r="R68" s="434"/>
    </row>
    <row r="69" spans="1:18" x14ac:dyDescent="0.25">
      <c r="A69" s="453">
        <f>COUNTA(B62:F68)</f>
        <v>4</v>
      </c>
      <c r="B69" s="1407" t="s">
        <v>313</v>
      </c>
      <c r="C69" s="1407"/>
      <c r="D69" s="1407"/>
      <c r="E69" s="1407"/>
      <c r="F69" s="1407"/>
      <c r="G69" s="1407"/>
      <c r="H69" s="1407"/>
      <c r="I69" s="1407"/>
      <c r="J69" s="1407"/>
      <c r="K69" s="1407"/>
      <c r="L69" s="1408"/>
      <c r="M69" s="1409">
        <f>SUM(M62:N68)</f>
        <v>8727.5</v>
      </c>
      <c r="N69" s="1410"/>
      <c r="O69" s="434"/>
      <c r="P69" s="434"/>
      <c r="Q69" s="434"/>
      <c r="R69" s="434"/>
    </row>
    <row r="70" spans="1:18" x14ac:dyDescent="0.25">
      <c r="A70" s="443"/>
      <c r="B70" s="443"/>
      <c r="C70" s="443"/>
      <c r="D70" s="443"/>
      <c r="E70" s="443"/>
      <c r="F70" s="443"/>
      <c r="G70" s="443"/>
      <c r="H70" s="443"/>
      <c r="I70" s="443"/>
      <c r="J70" s="443"/>
      <c r="K70" s="443"/>
      <c r="L70" s="443"/>
      <c r="M70" s="443"/>
      <c r="N70" s="443"/>
      <c r="O70" s="434"/>
      <c r="P70" s="434"/>
      <c r="Q70" s="434"/>
      <c r="R70" s="434"/>
    </row>
    <row r="71" spans="1:18" x14ac:dyDescent="0.25">
      <c r="A71" s="1372" t="s">
        <v>314</v>
      </c>
      <c r="B71" s="1373"/>
      <c r="C71" s="1373"/>
      <c r="D71" s="1373"/>
      <c r="E71" s="1373"/>
      <c r="F71" s="1373"/>
      <c r="G71" s="1373"/>
      <c r="H71" s="1373"/>
      <c r="I71" s="1373"/>
      <c r="J71" s="1373"/>
      <c r="K71" s="1373"/>
      <c r="L71" s="1373"/>
      <c r="M71" s="1373"/>
      <c r="N71" s="1374"/>
      <c r="O71" s="434"/>
      <c r="P71" s="434"/>
      <c r="Q71" s="434"/>
      <c r="R71" s="434"/>
    </row>
    <row r="72" spans="1:18" x14ac:dyDescent="0.25">
      <c r="A72" s="1404" t="s">
        <v>315</v>
      </c>
      <c r="B72" s="1405"/>
      <c r="C72" s="1405"/>
      <c r="D72" s="1406"/>
      <c r="E72" s="1404" t="s">
        <v>115</v>
      </c>
      <c r="F72" s="1405"/>
      <c r="G72" s="1405"/>
      <c r="H72" s="1405"/>
      <c r="I72" s="1405"/>
      <c r="J72" s="1405"/>
      <c r="K72" s="1405"/>
      <c r="L72" s="1405"/>
      <c r="M72" s="1399" t="s">
        <v>316</v>
      </c>
      <c r="N72" s="1401"/>
      <c r="O72" s="434"/>
      <c r="P72" s="434"/>
      <c r="Q72" s="434"/>
      <c r="R72" s="434"/>
    </row>
    <row r="73" spans="1:18" x14ac:dyDescent="0.25">
      <c r="A73" s="1397"/>
      <c r="B73" s="1137"/>
      <c r="C73" s="1137"/>
      <c r="D73" s="1138"/>
      <c r="E73" s="1397"/>
      <c r="F73" s="1137"/>
      <c r="G73" s="1137"/>
      <c r="H73" s="1137"/>
      <c r="I73" s="1137"/>
      <c r="J73" s="1137"/>
      <c r="K73" s="1137"/>
      <c r="L73" s="1137"/>
      <c r="M73" s="1398"/>
      <c r="N73" s="1398"/>
      <c r="O73" s="434"/>
      <c r="P73" s="434"/>
      <c r="Q73" s="434"/>
      <c r="R73" s="434"/>
    </row>
    <row r="74" spans="1:18" x14ac:dyDescent="0.25">
      <c r="A74" s="1397"/>
      <c r="B74" s="1137"/>
      <c r="C74" s="1137"/>
      <c r="D74" s="1138"/>
      <c r="E74" s="1397"/>
      <c r="F74" s="1137"/>
      <c r="G74" s="1137"/>
      <c r="H74" s="1137"/>
      <c r="I74" s="1137"/>
      <c r="J74" s="1137"/>
      <c r="K74" s="1137"/>
      <c r="L74" s="1137"/>
      <c r="M74" s="1398"/>
      <c r="N74" s="1398"/>
      <c r="O74" s="434"/>
      <c r="P74" s="434"/>
      <c r="Q74" s="434"/>
      <c r="R74" s="434"/>
    </row>
    <row r="75" spans="1:18" x14ac:dyDescent="0.25">
      <c r="A75" s="1399" t="s">
        <v>317</v>
      </c>
      <c r="B75" s="1400"/>
      <c r="C75" s="1400"/>
      <c r="D75" s="1400"/>
      <c r="E75" s="1400"/>
      <c r="F75" s="1400"/>
      <c r="G75" s="1400"/>
      <c r="H75" s="1400"/>
      <c r="I75" s="1400"/>
      <c r="J75" s="1400"/>
      <c r="K75" s="1400"/>
      <c r="L75" s="1401"/>
      <c r="M75" s="1402"/>
      <c r="N75" s="1403"/>
    </row>
  </sheetData>
  <mergeCells count="157">
    <mergeCell ref="A74:D74"/>
    <mergeCell ref="E74:L74"/>
    <mergeCell ref="M74:N74"/>
    <mergeCell ref="A75:L75"/>
    <mergeCell ref="M75:N75"/>
    <mergeCell ref="I26:N26"/>
    <mergeCell ref="A54:B54"/>
    <mergeCell ref="A55:B55"/>
    <mergeCell ref="A71:N71"/>
    <mergeCell ref="A72:D72"/>
    <mergeCell ref="E72:L72"/>
    <mergeCell ref="M72:N72"/>
    <mergeCell ref="A73:D73"/>
    <mergeCell ref="E73:L73"/>
    <mergeCell ref="M73:N73"/>
    <mergeCell ref="B68:F68"/>
    <mergeCell ref="G68:H68"/>
    <mergeCell ref="I68:J68"/>
    <mergeCell ref="K68:L68"/>
    <mergeCell ref="M68:N68"/>
    <mergeCell ref="B69:L69"/>
    <mergeCell ref="M69:N69"/>
    <mergeCell ref="B66:F66"/>
    <mergeCell ref="G66:H66"/>
    <mergeCell ref="I66:J66"/>
    <mergeCell ref="K66:L66"/>
    <mergeCell ref="M66:N66"/>
    <mergeCell ref="B67:F67"/>
    <mergeCell ref="G67:H67"/>
    <mergeCell ref="I67:J67"/>
    <mergeCell ref="K67:L67"/>
    <mergeCell ref="M67:N67"/>
    <mergeCell ref="B64:F64"/>
    <mergeCell ref="G64:H64"/>
    <mergeCell ref="I64:J64"/>
    <mergeCell ref="K64:L64"/>
    <mergeCell ref="M64:N64"/>
    <mergeCell ref="B65:F65"/>
    <mergeCell ref="G65:H65"/>
    <mergeCell ref="I65:J65"/>
    <mergeCell ref="K65:L65"/>
    <mergeCell ref="M65:N65"/>
    <mergeCell ref="B62:F62"/>
    <mergeCell ref="G62:H62"/>
    <mergeCell ref="I62:J62"/>
    <mergeCell ref="K62:L62"/>
    <mergeCell ref="M62:N62"/>
    <mergeCell ref="B63:F63"/>
    <mergeCell ref="G63:H63"/>
    <mergeCell ref="I63:J63"/>
    <mergeCell ref="K63:L63"/>
    <mergeCell ref="M63:N63"/>
    <mergeCell ref="A51:B51"/>
    <mergeCell ref="A52:B52"/>
    <mergeCell ref="A53:B53"/>
    <mergeCell ref="A58:B58"/>
    <mergeCell ref="A60:N60"/>
    <mergeCell ref="B61:F61"/>
    <mergeCell ref="G61:H61"/>
    <mergeCell ref="I61:J61"/>
    <mergeCell ref="K61:L61"/>
    <mergeCell ref="M61:N61"/>
    <mergeCell ref="A56:B56"/>
    <mergeCell ref="A57:B57"/>
    <mergeCell ref="A45:N45"/>
    <mergeCell ref="A46:B46"/>
    <mergeCell ref="A47:B47"/>
    <mergeCell ref="A48:B48"/>
    <mergeCell ref="A49:B49"/>
    <mergeCell ref="A50:B50"/>
    <mergeCell ref="A43:H43"/>
    <mergeCell ref="I43:J43"/>
    <mergeCell ref="K43:L43"/>
    <mergeCell ref="M43:N43"/>
    <mergeCell ref="O42:P42"/>
    <mergeCell ref="Q42:R42"/>
    <mergeCell ref="A42:H42"/>
    <mergeCell ref="I42:J42"/>
    <mergeCell ref="K42:L42"/>
    <mergeCell ref="M42:N42"/>
    <mergeCell ref="O41:P41"/>
    <mergeCell ref="Q41:R41"/>
    <mergeCell ref="A41:H41"/>
    <mergeCell ref="I41:J41"/>
    <mergeCell ref="K41:L41"/>
    <mergeCell ref="M41:N41"/>
    <mergeCell ref="A32:H32"/>
    <mergeCell ref="I32:J32"/>
    <mergeCell ref="O40:P40"/>
    <mergeCell ref="Q40:R40"/>
    <mergeCell ref="A39:H39"/>
    <mergeCell ref="I39:J39"/>
    <mergeCell ref="K39:L39"/>
    <mergeCell ref="M39:N39"/>
    <mergeCell ref="A38:H38"/>
    <mergeCell ref="I38:J38"/>
    <mergeCell ref="A34:H34"/>
    <mergeCell ref="I35:J35"/>
    <mergeCell ref="I36:J36"/>
    <mergeCell ref="A36:H36"/>
    <mergeCell ref="I34:J34"/>
    <mergeCell ref="A35:H35"/>
    <mergeCell ref="A40:H40"/>
    <mergeCell ref="I40:J40"/>
    <mergeCell ref="K40:L40"/>
    <mergeCell ref="M40:N40"/>
    <mergeCell ref="A33:H33"/>
    <mergeCell ref="I33:J33"/>
    <mergeCell ref="A37:H37"/>
    <mergeCell ref="I37:J37"/>
    <mergeCell ref="O30:P30"/>
    <mergeCell ref="Q30:R30"/>
    <mergeCell ref="A31:H31"/>
    <mergeCell ref="I31:J31"/>
    <mergeCell ref="B23:G23"/>
    <mergeCell ref="B25:G25"/>
    <mergeCell ref="I25:N25"/>
    <mergeCell ref="A9:B9"/>
    <mergeCell ref="C9:N9"/>
    <mergeCell ref="A10:B21"/>
    <mergeCell ref="C10:N21"/>
    <mergeCell ref="A22:N22"/>
    <mergeCell ref="I28:N28"/>
    <mergeCell ref="I23:N23"/>
    <mergeCell ref="B26:G26"/>
    <mergeCell ref="B28:G28"/>
    <mergeCell ref="B27:G27"/>
    <mergeCell ref="I27:N27"/>
    <mergeCell ref="A29:N29"/>
    <mergeCell ref="A30:H30"/>
    <mergeCell ref="I30:J30"/>
    <mergeCell ref="K30:L30"/>
    <mergeCell ref="M30:N30"/>
    <mergeCell ref="O43:P43"/>
    <mergeCell ref="Q43:R43"/>
    <mergeCell ref="A1:N1"/>
    <mergeCell ref="A2:D2"/>
    <mergeCell ref="E2:H2"/>
    <mergeCell ref="I2:N2"/>
    <mergeCell ref="A3:D4"/>
    <mergeCell ref="E3:H4"/>
    <mergeCell ref="I3:N4"/>
    <mergeCell ref="A7:D7"/>
    <mergeCell ref="E7:H7"/>
    <mergeCell ref="I7:J7"/>
    <mergeCell ref="K7:L7"/>
    <mergeCell ref="M7:N7"/>
    <mergeCell ref="A8:B8"/>
    <mergeCell ref="C8:N8"/>
    <mergeCell ref="A5:D6"/>
    <mergeCell ref="E5:H6"/>
    <mergeCell ref="I5:N5"/>
    <mergeCell ref="I6:J6"/>
    <mergeCell ref="K6:L6"/>
    <mergeCell ref="M6:N6"/>
    <mergeCell ref="B24:G24"/>
    <mergeCell ref="I24:N24"/>
  </mergeCells>
  <conditionalFormatting sqref="C51:F51 J51:N51 C52:N58">
    <cfRule type="cellIs" dxfId="47" priority="3" stopIfTrue="1" operator="equal">
      <formula>"x"</formula>
    </cfRule>
  </conditionalFormatting>
  <conditionalFormatting sqref="C47:N50">
    <cfRule type="cellIs" dxfId="46" priority="2" stopIfTrue="1" operator="equal">
      <formula>"x"</formula>
    </cfRule>
  </conditionalFormatting>
  <conditionalFormatting sqref="G51:I51">
    <cfRule type="cellIs" dxfId="45"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7:N58" xr:uid="{00000000-0002-0000-1A00-000000000000}"/>
  </dataValidations>
  <pageMargins left="0.7" right="0.7" top="0.75" bottom="0.75" header="0.3" footer="0.3"/>
  <pageSetup paperSize="9" orientation="landscape"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O75"/>
  <sheetViews>
    <sheetView topLeftCell="A47" workbookViewId="0">
      <selection activeCell="E73" sqref="E73:L74"/>
    </sheetView>
  </sheetViews>
  <sheetFormatPr defaultRowHeight="15" x14ac:dyDescent="0.25"/>
  <cols>
    <col min="2" max="2" width="44.28515625" customWidth="1"/>
    <col min="7" max="8" width="9.140625" customWidth="1"/>
  </cols>
  <sheetData>
    <row r="1" spans="1:14" ht="18.75" thickBot="1" x14ac:dyDescent="0.3">
      <c r="A1" s="520" t="s">
        <v>387</v>
      </c>
      <c r="B1" s="520"/>
      <c r="C1" s="520"/>
      <c r="D1" s="520"/>
      <c r="E1" s="520"/>
      <c r="F1" s="520"/>
      <c r="G1" s="520"/>
      <c r="H1" s="520"/>
      <c r="I1" s="520"/>
      <c r="J1" s="520"/>
      <c r="K1" s="520"/>
      <c r="L1" s="520"/>
      <c r="M1" s="520"/>
      <c r="N1" s="520"/>
    </row>
    <row r="2" spans="1:14" x14ac:dyDescent="0.25">
      <c r="A2" s="51"/>
      <c r="B2" s="51"/>
      <c r="C2" s="51"/>
      <c r="D2" s="51"/>
      <c r="E2" s="51"/>
      <c r="F2" s="51"/>
      <c r="G2" s="51"/>
      <c r="H2" s="51"/>
      <c r="I2" s="51"/>
      <c r="J2" s="51"/>
      <c r="K2" s="51"/>
      <c r="L2" s="51"/>
      <c r="M2" s="51"/>
      <c r="N2" s="51"/>
    </row>
    <row r="3" spans="1:14" x14ac:dyDescent="0.25">
      <c r="A3" s="521" t="s">
        <v>388</v>
      </c>
      <c r="B3" s="522"/>
      <c r="C3" s="522"/>
      <c r="D3" s="523"/>
      <c r="E3" s="524" t="s">
        <v>498</v>
      </c>
      <c r="F3" s="525"/>
      <c r="G3" s="525"/>
      <c r="H3" s="526"/>
      <c r="I3" s="527" t="s">
        <v>496</v>
      </c>
      <c r="J3" s="528"/>
      <c r="K3" s="528"/>
      <c r="L3" s="528"/>
      <c r="M3" s="528"/>
      <c r="N3" s="528"/>
    </row>
    <row r="4" spans="1:14" x14ac:dyDescent="0.25">
      <c r="A4" s="529" t="s">
        <v>389</v>
      </c>
      <c r="B4" s="530"/>
      <c r="C4" s="530"/>
      <c r="D4" s="531"/>
      <c r="E4" s="535" t="s">
        <v>539</v>
      </c>
      <c r="F4" s="536"/>
      <c r="G4" s="536"/>
      <c r="H4" s="536"/>
      <c r="I4" s="537" t="s">
        <v>497</v>
      </c>
      <c r="J4" s="538"/>
      <c r="K4" s="538"/>
      <c r="L4" s="539"/>
      <c r="M4" s="539"/>
      <c r="N4" s="540"/>
    </row>
    <row r="5" spans="1:14" x14ac:dyDescent="0.25">
      <c r="A5" s="532"/>
      <c r="B5" s="533"/>
      <c r="C5" s="533"/>
      <c r="D5" s="534"/>
      <c r="E5" s="536"/>
      <c r="F5" s="536"/>
      <c r="G5" s="536"/>
      <c r="H5" s="536"/>
      <c r="I5" s="541"/>
      <c r="J5" s="542"/>
      <c r="K5" s="542"/>
      <c r="L5" s="542"/>
      <c r="M5" s="542"/>
      <c r="N5" s="543"/>
    </row>
    <row r="6" spans="1:14" x14ac:dyDescent="0.25">
      <c r="A6" s="557" t="s">
        <v>279</v>
      </c>
      <c r="B6" s="558"/>
      <c r="C6" s="558"/>
      <c r="D6" s="559"/>
      <c r="E6" s="563" t="s">
        <v>537</v>
      </c>
      <c r="F6" s="563"/>
      <c r="G6" s="563"/>
      <c r="H6" s="564"/>
      <c r="I6" s="567" t="s">
        <v>280</v>
      </c>
      <c r="J6" s="567"/>
      <c r="K6" s="567"/>
      <c r="L6" s="567"/>
      <c r="M6" s="567"/>
      <c r="N6" s="567"/>
    </row>
    <row r="7" spans="1:14" x14ac:dyDescent="0.25">
      <c r="A7" s="560"/>
      <c r="B7" s="561"/>
      <c r="C7" s="561"/>
      <c r="D7" s="562"/>
      <c r="E7" s="565"/>
      <c r="F7" s="565"/>
      <c r="G7" s="565"/>
      <c r="H7" s="566"/>
      <c r="I7" s="568">
        <v>2026</v>
      </c>
      <c r="J7" s="569"/>
      <c r="K7" s="567">
        <v>2027</v>
      </c>
      <c r="L7" s="567"/>
      <c r="M7" s="567">
        <v>2028</v>
      </c>
      <c r="N7" s="567"/>
    </row>
    <row r="8" spans="1:14" x14ac:dyDescent="0.25">
      <c r="A8" s="544" t="s">
        <v>281</v>
      </c>
      <c r="B8" s="545"/>
      <c r="C8" s="545"/>
      <c r="D8" s="546"/>
      <c r="E8" s="547" t="s">
        <v>442</v>
      </c>
      <c r="F8" s="547"/>
      <c r="G8" s="547"/>
      <c r="H8" s="548"/>
      <c r="I8" s="549" t="s">
        <v>338</v>
      </c>
      <c r="J8" s="550"/>
      <c r="K8" s="551" t="s">
        <v>338</v>
      </c>
      <c r="L8" s="551"/>
      <c r="M8" s="551" t="s">
        <v>338</v>
      </c>
      <c r="N8" s="551"/>
    </row>
    <row r="9" spans="1:14" ht="44.25" customHeight="1" x14ac:dyDescent="0.25">
      <c r="A9" s="552" t="s">
        <v>283</v>
      </c>
      <c r="B9" s="553"/>
      <c r="C9" s="554" t="s">
        <v>538</v>
      </c>
      <c r="D9" s="555"/>
      <c r="E9" s="555"/>
      <c r="F9" s="555"/>
      <c r="G9" s="555"/>
      <c r="H9" s="555"/>
      <c r="I9" s="555"/>
      <c r="J9" s="555"/>
      <c r="K9" s="555"/>
      <c r="L9" s="555"/>
      <c r="M9" s="555"/>
      <c r="N9" s="556"/>
    </row>
    <row r="10" spans="1:14" x14ac:dyDescent="0.25">
      <c r="A10" s="552"/>
      <c r="B10" s="553"/>
      <c r="C10" s="573"/>
      <c r="D10" s="574"/>
      <c r="E10" s="574"/>
      <c r="F10" s="574"/>
      <c r="G10" s="574"/>
      <c r="H10" s="574"/>
      <c r="I10" s="574"/>
      <c r="J10" s="574"/>
      <c r="K10" s="574"/>
      <c r="L10" s="574"/>
      <c r="M10" s="574"/>
      <c r="N10" s="575"/>
    </row>
    <row r="11" spans="1:14" x14ac:dyDescent="0.25">
      <c r="A11" s="576" t="s">
        <v>284</v>
      </c>
      <c r="B11" s="577"/>
      <c r="C11" s="1001" t="s">
        <v>879</v>
      </c>
      <c r="D11" s="1083"/>
      <c r="E11" s="1083"/>
      <c r="F11" s="1083"/>
      <c r="G11" s="1083"/>
      <c r="H11" s="1083"/>
      <c r="I11" s="1083"/>
      <c r="J11" s="1083"/>
      <c r="K11" s="1083"/>
      <c r="L11" s="1083"/>
      <c r="M11" s="1083"/>
      <c r="N11" s="1084"/>
    </row>
    <row r="12" spans="1:14" x14ac:dyDescent="0.25">
      <c r="A12" s="578"/>
      <c r="B12" s="579"/>
      <c r="C12" s="1085"/>
      <c r="D12" s="1086"/>
      <c r="E12" s="1086"/>
      <c r="F12" s="1086"/>
      <c r="G12" s="1086"/>
      <c r="H12" s="1086"/>
      <c r="I12" s="1086"/>
      <c r="J12" s="1086"/>
      <c r="K12" s="1086"/>
      <c r="L12" s="1086"/>
      <c r="M12" s="1086"/>
      <c r="N12" s="1087"/>
    </row>
    <row r="13" spans="1:14" x14ac:dyDescent="0.25">
      <c r="A13" s="578"/>
      <c r="B13" s="579"/>
      <c r="C13" s="1085"/>
      <c r="D13" s="1086"/>
      <c r="E13" s="1086"/>
      <c r="F13" s="1086"/>
      <c r="G13" s="1086"/>
      <c r="H13" s="1086"/>
      <c r="I13" s="1086"/>
      <c r="J13" s="1086"/>
      <c r="K13" s="1086"/>
      <c r="L13" s="1086"/>
      <c r="M13" s="1086"/>
      <c r="N13" s="1087"/>
    </row>
    <row r="14" spans="1:14" x14ac:dyDescent="0.25">
      <c r="A14" s="578"/>
      <c r="B14" s="579"/>
      <c r="C14" s="1085"/>
      <c r="D14" s="1086"/>
      <c r="E14" s="1086"/>
      <c r="F14" s="1086"/>
      <c r="G14" s="1086"/>
      <c r="H14" s="1086"/>
      <c r="I14" s="1086"/>
      <c r="J14" s="1086"/>
      <c r="K14" s="1086"/>
      <c r="L14" s="1086"/>
      <c r="M14" s="1086"/>
      <c r="N14" s="1087"/>
    </row>
    <row r="15" spans="1:14" x14ac:dyDescent="0.25">
      <c r="A15" s="578"/>
      <c r="B15" s="579"/>
      <c r="C15" s="1085"/>
      <c r="D15" s="1086"/>
      <c r="E15" s="1086"/>
      <c r="F15" s="1086"/>
      <c r="G15" s="1086"/>
      <c r="H15" s="1086"/>
      <c r="I15" s="1086"/>
      <c r="J15" s="1086"/>
      <c r="K15" s="1086"/>
      <c r="L15" s="1086"/>
      <c r="M15" s="1086"/>
      <c r="N15" s="1087"/>
    </row>
    <row r="16" spans="1:14" x14ac:dyDescent="0.25">
      <c r="A16" s="578"/>
      <c r="B16" s="579"/>
      <c r="C16" s="1085"/>
      <c r="D16" s="1086"/>
      <c r="E16" s="1086"/>
      <c r="F16" s="1086"/>
      <c r="G16" s="1086"/>
      <c r="H16" s="1086"/>
      <c r="I16" s="1086"/>
      <c r="J16" s="1086"/>
      <c r="K16" s="1086"/>
      <c r="L16" s="1086"/>
      <c r="M16" s="1086"/>
      <c r="N16" s="1087"/>
    </row>
    <row r="17" spans="1:14" x14ac:dyDescent="0.25">
      <c r="A17" s="578"/>
      <c r="B17" s="579"/>
      <c r="C17" s="1085"/>
      <c r="D17" s="1086"/>
      <c r="E17" s="1086"/>
      <c r="F17" s="1086"/>
      <c r="G17" s="1086"/>
      <c r="H17" s="1086"/>
      <c r="I17" s="1086"/>
      <c r="J17" s="1086"/>
      <c r="K17" s="1086"/>
      <c r="L17" s="1086"/>
      <c r="M17" s="1086"/>
      <c r="N17" s="1087"/>
    </row>
    <row r="18" spans="1:14" x14ac:dyDescent="0.25">
      <c r="A18" s="578"/>
      <c r="B18" s="579"/>
      <c r="C18" s="1085"/>
      <c r="D18" s="1086"/>
      <c r="E18" s="1086"/>
      <c r="F18" s="1086"/>
      <c r="G18" s="1086"/>
      <c r="H18" s="1086"/>
      <c r="I18" s="1086"/>
      <c r="J18" s="1086"/>
      <c r="K18" s="1086"/>
      <c r="L18" s="1086"/>
      <c r="M18" s="1086"/>
      <c r="N18" s="1087"/>
    </row>
    <row r="19" spans="1:14" x14ac:dyDescent="0.25">
      <c r="A19" s="578"/>
      <c r="B19" s="579"/>
      <c r="C19" s="1085"/>
      <c r="D19" s="1086"/>
      <c r="E19" s="1086"/>
      <c r="F19" s="1086"/>
      <c r="G19" s="1086"/>
      <c r="H19" s="1086"/>
      <c r="I19" s="1086"/>
      <c r="J19" s="1086"/>
      <c r="K19" s="1086"/>
      <c r="L19" s="1086"/>
      <c r="M19" s="1086"/>
      <c r="N19" s="1087"/>
    </row>
    <row r="20" spans="1:14" x14ac:dyDescent="0.25">
      <c r="A20" s="578"/>
      <c r="B20" s="579"/>
      <c r="C20" s="1085"/>
      <c r="D20" s="1086"/>
      <c r="E20" s="1086"/>
      <c r="F20" s="1086"/>
      <c r="G20" s="1086"/>
      <c r="H20" s="1086"/>
      <c r="I20" s="1086"/>
      <c r="J20" s="1086"/>
      <c r="K20" s="1086"/>
      <c r="L20" s="1086"/>
      <c r="M20" s="1086"/>
      <c r="N20" s="1087"/>
    </row>
    <row r="21" spans="1:14" ht="9" customHeight="1" x14ac:dyDescent="0.25">
      <c r="A21" s="578"/>
      <c r="B21" s="579"/>
      <c r="C21" s="1085"/>
      <c r="D21" s="1086"/>
      <c r="E21" s="1086"/>
      <c r="F21" s="1086"/>
      <c r="G21" s="1086"/>
      <c r="H21" s="1086"/>
      <c r="I21" s="1086"/>
      <c r="J21" s="1086"/>
      <c r="K21" s="1086"/>
      <c r="L21" s="1086"/>
      <c r="M21" s="1086"/>
      <c r="N21" s="1087"/>
    </row>
    <row r="22" spans="1:14" hidden="1" x14ac:dyDescent="0.25">
      <c r="A22" s="578"/>
      <c r="B22" s="579"/>
      <c r="C22" s="1085"/>
      <c r="D22" s="1086"/>
      <c r="E22" s="1086"/>
      <c r="F22" s="1086"/>
      <c r="G22" s="1086"/>
      <c r="H22" s="1086"/>
      <c r="I22" s="1086"/>
      <c r="J22" s="1086"/>
      <c r="K22" s="1086"/>
      <c r="L22" s="1086"/>
      <c r="M22" s="1086"/>
      <c r="N22" s="1087"/>
    </row>
    <row r="23" spans="1:14" hidden="1" x14ac:dyDescent="0.25">
      <c r="A23" s="580"/>
      <c r="B23" s="581"/>
      <c r="C23" s="1088"/>
      <c r="D23" s="1089"/>
      <c r="E23" s="1089"/>
      <c r="F23" s="1089"/>
      <c r="G23" s="1089"/>
      <c r="H23" s="1089"/>
      <c r="I23" s="1089"/>
      <c r="J23" s="1089"/>
      <c r="K23" s="1089"/>
      <c r="L23" s="1089"/>
      <c r="M23" s="1089"/>
      <c r="N23" s="1090"/>
    </row>
    <row r="24" spans="1:14" x14ac:dyDescent="0.25">
      <c r="A24" s="591" t="s">
        <v>0</v>
      </c>
      <c r="B24" s="592"/>
      <c r="C24" s="592"/>
      <c r="D24" s="592"/>
      <c r="E24" s="592"/>
      <c r="F24" s="592"/>
      <c r="G24" s="592"/>
      <c r="H24" s="592"/>
      <c r="I24" s="592"/>
      <c r="J24" s="592"/>
      <c r="K24" s="592"/>
      <c r="L24" s="592"/>
      <c r="M24" s="592"/>
      <c r="N24" s="593"/>
    </row>
    <row r="25" spans="1:14" x14ac:dyDescent="0.25">
      <c r="A25" s="54">
        <v>1</v>
      </c>
      <c r="B25" s="570" t="s">
        <v>544</v>
      </c>
      <c r="C25" s="571"/>
      <c r="D25" s="571"/>
      <c r="E25" s="571"/>
      <c r="F25" s="571"/>
      <c r="G25" s="572"/>
      <c r="H25" s="54">
        <v>6</v>
      </c>
      <c r="I25" s="570"/>
      <c r="J25" s="571"/>
      <c r="K25" s="571"/>
      <c r="L25" s="571"/>
      <c r="M25" s="571"/>
      <c r="N25" s="572"/>
    </row>
    <row r="26" spans="1:14" x14ac:dyDescent="0.25">
      <c r="A26" s="54">
        <v>2</v>
      </c>
      <c r="B26" s="570" t="s">
        <v>540</v>
      </c>
      <c r="C26" s="571"/>
      <c r="D26" s="571"/>
      <c r="E26" s="571"/>
      <c r="F26" s="571"/>
      <c r="G26" s="572"/>
      <c r="H26" s="54">
        <v>7</v>
      </c>
      <c r="I26" s="570"/>
      <c r="J26" s="571"/>
      <c r="K26" s="571"/>
      <c r="L26" s="571"/>
      <c r="M26" s="571"/>
      <c r="N26" s="572"/>
    </row>
    <row r="27" spans="1:14" x14ac:dyDescent="0.25">
      <c r="A27" s="54">
        <v>3</v>
      </c>
      <c r="B27" s="570" t="s">
        <v>541</v>
      </c>
      <c r="C27" s="571"/>
      <c r="D27" s="571"/>
      <c r="E27" s="571"/>
      <c r="F27" s="571"/>
      <c r="G27" s="572"/>
      <c r="H27" s="54">
        <v>8</v>
      </c>
      <c r="I27" s="570"/>
      <c r="J27" s="571"/>
      <c r="K27" s="571"/>
      <c r="L27" s="571"/>
      <c r="M27" s="571"/>
      <c r="N27" s="572"/>
    </row>
    <row r="28" spans="1:14" x14ac:dyDescent="0.25">
      <c r="A28" s="54">
        <v>4</v>
      </c>
      <c r="B28" s="570" t="s">
        <v>542</v>
      </c>
      <c r="C28" s="571"/>
      <c r="D28" s="571"/>
      <c r="E28" s="571"/>
      <c r="F28" s="571"/>
      <c r="G28" s="572"/>
      <c r="H28" s="54">
        <v>9</v>
      </c>
      <c r="I28" s="570"/>
      <c r="J28" s="571"/>
      <c r="K28" s="571"/>
      <c r="L28" s="571"/>
      <c r="M28" s="571"/>
      <c r="N28" s="572"/>
    </row>
    <row r="29" spans="1:14" ht="77.45" customHeight="1" x14ac:dyDescent="0.25">
      <c r="A29" s="54">
        <v>5</v>
      </c>
      <c r="B29" s="1419" t="s">
        <v>880</v>
      </c>
      <c r="C29" s="1420"/>
      <c r="D29" s="1420"/>
      <c r="E29" s="1420"/>
      <c r="F29" s="1420"/>
      <c r="G29" s="1420"/>
    </row>
    <row r="30" spans="1:14" x14ac:dyDescent="0.25">
      <c r="A30" s="600" t="s">
        <v>286</v>
      </c>
      <c r="B30" s="601"/>
      <c r="C30" s="601"/>
      <c r="D30" s="601"/>
      <c r="E30" s="601"/>
      <c r="F30" s="601"/>
      <c r="G30" s="601"/>
      <c r="H30" s="601"/>
      <c r="I30" s="601"/>
      <c r="J30" s="601"/>
      <c r="K30" s="601"/>
      <c r="L30" s="601"/>
      <c r="M30" s="601"/>
      <c r="N30" s="602"/>
    </row>
    <row r="31" spans="1:14" x14ac:dyDescent="0.25">
      <c r="A31" s="603" t="s">
        <v>287</v>
      </c>
      <c r="B31" s="604"/>
      <c r="C31" s="604"/>
      <c r="D31" s="604"/>
      <c r="E31" s="604"/>
      <c r="F31" s="604"/>
      <c r="G31" s="604"/>
      <c r="H31" s="605"/>
      <c r="I31" s="591" t="s">
        <v>909</v>
      </c>
      <c r="J31" s="593"/>
      <c r="K31" s="606" t="s">
        <v>910</v>
      </c>
      <c r="L31" s="606"/>
      <c r="M31" s="594" t="s">
        <v>288</v>
      </c>
      <c r="N31" s="594"/>
    </row>
    <row r="32" spans="1:14" x14ac:dyDescent="0.25">
      <c r="A32" s="595" t="s">
        <v>543</v>
      </c>
      <c r="B32" s="596"/>
      <c r="C32" s="596"/>
      <c r="D32" s="596"/>
      <c r="E32" s="596"/>
      <c r="F32" s="596"/>
      <c r="G32" s="596"/>
      <c r="H32" s="597"/>
      <c r="I32" s="598">
        <v>20</v>
      </c>
      <c r="J32" s="598"/>
      <c r="K32" s="598"/>
      <c r="L32" s="598"/>
      <c r="M32" s="598"/>
      <c r="N32" s="598"/>
    </row>
    <row r="33" spans="1:14" x14ac:dyDescent="0.25">
      <c r="A33" s="595" t="s">
        <v>544</v>
      </c>
      <c r="B33" s="596"/>
      <c r="C33" s="596"/>
      <c r="D33" s="596"/>
      <c r="E33" s="596"/>
      <c r="F33" s="596"/>
      <c r="G33" s="596"/>
      <c r="H33" s="597"/>
      <c r="I33" s="1016">
        <v>20</v>
      </c>
      <c r="J33" s="1017"/>
      <c r="K33" s="1016"/>
      <c r="L33" s="1017"/>
      <c r="M33" s="1016"/>
      <c r="N33" s="1017"/>
    </row>
    <row r="34" spans="1:14" ht="15" customHeight="1" x14ac:dyDescent="0.25">
      <c r="A34" s="595" t="s">
        <v>545</v>
      </c>
      <c r="B34" s="596"/>
      <c r="C34" s="596"/>
      <c r="D34" s="596"/>
      <c r="E34" s="596"/>
      <c r="F34" s="596"/>
      <c r="G34" s="596"/>
      <c r="H34" s="597"/>
      <c r="I34" s="1016">
        <v>20</v>
      </c>
      <c r="J34" s="1017"/>
      <c r="K34" s="1016"/>
      <c r="L34" s="1017"/>
      <c r="M34" s="1016"/>
      <c r="N34" s="1017"/>
    </row>
    <row r="35" spans="1:14" ht="15" customHeight="1" x14ac:dyDescent="0.25">
      <c r="A35" s="603" t="s">
        <v>289</v>
      </c>
      <c r="B35" s="604"/>
      <c r="C35" s="604"/>
      <c r="D35" s="604"/>
      <c r="E35" s="604"/>
      <c r="F35" s="604"/>
      <c r="G35" s="604"/>
      <c r="H35" s="605"/>
      <c r="I35" s="591" t="s">
        <v>909</v>
      </c>
      <c r="J35" s="593"/>
      <c r="K35" s="606" t="s">
        <v>910</v>
      </c>
      <c r="L35" s="606"/>
      <c r="M35" s="594" t="s">
        <v>288</v>
      </c>
      <c r="N35" s="594"/>
    </row>
    <row r="36" spans="1:14" x14ac:dyDescent="0.25">
      <c r="A36" s="595" t="s">
        <v>920</v>
      </c>
      <c r="B36" s="596"/>
      <c r="C36" s="596"/>
      <c r="D36" s="596"/>
      <c r="E36" s="596"/>
      <c r="F36" s="596"/>
      <c r="G36" s="596"/>
      <c r="H36" s="597"/>
      <c r="I36" s="607"/>
      <c r="J36" s="598"/>
      <c r="K36" s="607"/>
      <c r="L36" s="598"/>
      <c r="M36" s="598"/>
      <c r="N36" s="598"/>
    </row>
    <row r="37" spans="1:14" ht="15" customHeight="1" x14ac:dyDescent="0.25">
      <c r="A37" s="603" t="s">
        <v>290</v>
      </c>
      <c r="B37" s="604"/>
      <c r="C37" s="604"/>
      <c r="D37" s="604"/>
      <c r="E37" s="604"/>
      <c r="F37" s="604"/>
      <c r="G37" s="604"/>
      <c r="H37" s="605"/>
      <c r="I37" s="591" t="s">
        <v>909</v>
      </c>
      <c r="J37" s="593"/>
      <c r="K37" s="606" t="s">
        <v>910</v>
      </c>
      <c r="L37" s="606"/>
      <c r="M37" s="594" t="s">
        <v>288</v>
      </c>
      <c r="N37" s="594"/>
    </row>
    <row r="38" spans="1:14" x14ac:dyDescent="0.25">
      <c r="A38" s="595" t="s">
        <v>546</v>
      </c>
      <c r="B38" s="596"/>
      <c r="C38" s="596"/>
      <c r="D38" s="596"/>
      <c r="E38" s="596"/>
      <c r="F38" s="596"/>
      <c r="G38" s="596"/>
      <c r="H38" s="597"/>
      <c r="I38" s="608">
        <v>110000</v>
      </c>
      <c r="J38" s="608"/>
      <c r="K38" s="608"/>
      <c r="L38" s="608"/>
      <c r="M38" s="598"/>
      <c r="N38" s="598"/>
    </row>
    <row r="39" spans="1:14" ht="15" customHeight="1" x14ac:dyDescent="0.25">
      <c r="A39" s="603" t="s">
        <v>291</v>
      </c>
      <c r="B39" s="604"/>
      <c r="C39" s="604"/>
      <c r="D39" s="604"/>
      <c r="E39" s="604"/>
      <c r="F39" s="604"/>
      <c r="G39" s="604"/>
      <c r="H39" s="605"/>
      <c r="I39" s="591" t="s">
        <v>909</v>
      </c>
      <c r="J39" s="593"/>
      <c r="K39" s="606" t="s">
        <v>910</v>
      </c>
      <c r="L39" s="606"/>
      <c r="M39" s="594" t="s">
        <v>288</v>
      </c>
      <c r="N39" s="594"/>
    </row>
    <row r="40" spans="1:14" x14ac:dyDescent="0.25">
      <c r="A40" s="609"/>
      <c r="B40" s="610"/>
      <c r="C40" s="610"/>
      <c r="D40" s="610"/>
      <c r="E40" s="610"/>
      <c r="F40" s="610"/>
      <c r="G40" s="610"/>
      <c r="H40" s="611"/>
      <c r="I40" s="598"/>
      <c r="J40" s="598"/>
      <c r="K40" s="598"/>
      <c r="L40" s="598"/>
      <c r="M40" s="598"/>
      <c r="N40" s="598"/>
    </row>
    <row r="41" spans="1:14" x14ac:dyDescent="0.25">
      <c r="A41" s="50"/>
      <c r="B41" s="50"/>
      <c r="C41" s="50"/>
      <c r="D41" s="50"/>
      <c r="E41" s="50"/>
      <c r="F41" s="50"/>
      <c r="G41" s="50"/>
      <c r="H41" s="50"/>
      <c r="I41" s="50"/>
      <c r="J41" s="50"/>
      <c r="K41" s="50"/>
      <c r="L41" s="50"/>
      <c r="M41" s="50"/>
      <c r="N41" s="50"/>
    </row>
    <row r="42" spans="1:14" x14ac:dyDescent="0.25">
      <c r="A42" s="600" t="s">
        <v>292</v>
      </c>
      <c r="B42" s="601"/>
      <c r="C42" s="601"/>
      <c r="D42" s="601"/>
      <c r="E42" s="601"/>
      <c r="F42" s="601"/>
      <c r="G42" s="601"/>
      <c r="H42" s="601"/>
      <c r="I42" s="601"/>
      <c r="J42" s="601"/>
      <c r="K42" s="601"/>
      <c r="L42" s="601"/>
      <c r="M42" s="601"/>
      <c r="N42" s="602"/>
    </row>
    <row r="43" spans="1:14" ht="42.75" x14ac:dyDescent="0.25">
      <c r="A43" s="594" t="s">
        <v>293</v>
      </c>
      <c r="B43" s="594"/>
      <c r="C43" s="57" t="s">
        <v>294</v>
      </c>
      <c r="D43" s="57" t="s">
        <v>295</v>
      </c>
      <c r="E43" s="57" t="s">
        <v>296</v>
      </c>
      <c r="F43" s="57" t="s">
        <v>297</v>
      </c>
      <c r="G43" s="57" t="s">
        <v>298</v>
      </c>
      <c r="H43" s="57" t="s">
        <v>299</v>
      </c>
      <c r="I43" s="57" t="s">
        <v>300</v>
      </c>
      <c r="J43" s="57" t="s">
        <v>301</v>
      </c>
      <c r="K43" s="57" t="s">
        <v>302</v>
      </c>
      <c r="L43" s="57" t="s">
        <v>303</v>
      </c>
      <c r="M43" s="57" t="s">
        <v>304</v>
      </c>
      <c r="N43" s="57" t="s">
        <v>305</v>
      </c>
    </row>
    <row r="44" spans="1:14" x14ac:dyDescent="0.25">
      <c r="A44" s="612">
        <f>IF(A25&gt;0,A25,"")</f>
        <v>1</v>
      </c>
      <c r="B44" s="613"/>
      <c r="C44" s="254"/>
      <c r="D44" s="254"/>
      <c r="E44" s="254"/>
      <c r="F44" s="254"/>
      <c r="G44" s="254"/>
      <c r="H44" s="254"/>
      <c r="I44" s="254"/>
      <c r="J44" s="268"/>
      <c r="K44" s="254"/>
      <c r="L44" s="254"/>
      <c r="M44" s="254"/>
      <c r="N44" s="254"/>
    </row>
    <row r="45" spans="1:14" x14ac:dyDescent="0.25">
      <c r="A45" s="612">
        <f>IF(A26&gt;0,A26,"")</f>
        <v>2</v>
      </c>
      <c r="B45" s="613"/>
      <c r="C45" s="254"/>
      <c r="D45" s="254"/>
      <c r="E45" s="254"/>
      <c r="F45" s="254"/>
      <c r="G45" s="254"/>
      <c r="H45" s="254"/>
      <c r="I45" s="254"/>
      <c r="J45" s="254"/>
      <c r="K45" s="254"/>
      <c r="L45" s="254"/>
      <c r="M45" s="254"/>
      <c r="N45" s="254"/>
    </row>
    <row r="46" spans="1:14" x14ac:dyDescent="0.25">
      <c r="A46" s="612">
        <f>IF(A27&gt;0,A27,"")</f>
        <v>3</v>
      </c>
      <c r="B46" s="613"/>
      <c r="C46" s="254"/>
      <c r="D46" s="268"/>
      <c r="E46" s="254"/>
      <c r="F46" s="254"/>
      <c r="G46" s="254"/>
      <c r="H46" s="254"/>
      <c r="I46" s="254"/>
      <c r="J46" s="254"/>
      <c r="K46" s="254"/>
      <c r="L46" s="254"/>
      <c r="M46" s="254"/>
      <c r="N46" s="254"/>
    </row>
    <row r="47" spans="1:14" x14ac:dyDescent="0.25">
      <c r="A47" s="612">
        <v>4</v>
      </c>
      <c r="B47" s="613"/>
      <c r="C47" s="254"/>
      <c r="D47" s="254"/>
      <c r="E47" s="254"/>
      <c r="F47" s="254"/>
      <c r="G47" s="254"/>
      <c r="H47" s="254"/>
      <c r="I47" s="254"/>
      <c r="J47" s="254"/>
      <c r="K47" s="254"/>
      <c r="L47" s="254"/>
      <c r="M47" s="254"/>
      <c r="N47" s="254"/>
    </row>
    <row r="48" spans="1:14" ht="15.75" thickBot="1" x14ac:dyDescent="0.3">
      <c r="A48" s="612">
        <v>5</v>
      </c>
      <c r="B48" s="613"/>
      <c r="C48" s="58"/>
      <c r="D48" s="58"/>
      <c r="E48" s="58"/>
      <c r="F48" s="58"/>
      <c r="G48" s="58"/>
      <c r="H48" s="58"/>
      <c r="I48" s="58"/>
      <c r="J48" s="58"/>
      <c r="K48" s="58"/>
      <c r="L48" s="58"/>
      <c r="M48" s="58"/>
      <c r="N48" s="59"/>
    </row>
    <row r="49" spans="1:15" x14ac:dyDescent="0.25">
      <c r="A49" s="612">
        <v>6</v>
      </c>
      <c r="B49" s="613"/>
      <c r="C49" s="58"/>
      <c r="D49" s="58"/>
      <c r="E49" s="58"/>
      <c r="F49" s="58"/>
      <c r="G49" s="58"/>
      <c r="H49" s="58"/>
      <c r="I49" s="58"/>
      <c r="J49" s="58"/>
      <c r="K49" s="58"/>
      <c r="L49" s="58"/>
      <c r="M49" s="58"/>
      <c r="N49" s="58"/>
    </row>
    <row r="50" spans="1:15" x14ac:dyDescent="0.25">
      <c r="A50" s="612">
        <v>7</v>
      </c>
      <c r="B50" s="613"/>
      <c r="C50" s="58"/>
      <c r="D50" s="58"/>
      <c r="E50" s="58"/>
      <c r="F50" s="58"/>
      <c r="G50" s="58"/>
      <c r="H50" s="58"/>
      <c r="I50" s="58"/>
      <c r="J50" s="58"/>
      <c r="K50" s="58"/>
      <c r="L50" s="58"/>
      <c r="M50" s="58"/>
      <c r="N50" s="58"/>
    </row>
    <row r="51" spans="1:15" x14ac:dyDescent="0.25">
      <c r="A51" s="612">
        <v>8</v>
      </c>
      <c r="B51" s="613"/>
      <c r="C51" s="58"/>
      <c r="D51" s="58"/>
      <c r="E51" s="58"/>
      <c r="F51" s="58"/>
      <c r="G51" s="58"/>
      <c r="H51" s="58"/>
      <c r="I51" s="58"/>
      <c r="J51" s="58"/>
      <c r="K51" s="58"/>
      <c r="L51" s="58"/>
      <c r="M51" s="58"/>
      <c r="N51" s="60"/>
    </row>
    <row r="52" spans="1:15" x14ac:dyDescent="0.25">
      <c r="A52" s="612">
        <v>9</v>
      </c>
      <c r="B52" s="613"/>
      <c r="C52" s="58"/>
      <c r="D52" s="58"/>
      <c r="E52" s="58"/>
      <c r="F52" s="58"/>
      <c r="G52" s="58"/>
      <c r="H52" s="58"/>
      <c r="I52" s="58"/>
      <c r="J52" s="58"/>
      <c r="K52" s="58"/>
      <c r="L52" s="58"/>
      <c r="M52" s="58"/>
      <c r="N52" s="58"/>
    </row>
    <row r="53" spans="1:15" ht="15.75" thickBot="1" x14ac:dyDescent="0.3">
      <c r="A53" s="614"/>
      <c r="B53" s="615"/>
      <c r="C53" s="59"/>
      <c r="D53" s="59"/>
      <c r="E53" s="59"/>
      <c r="F53" s="59"/>
      <c r="G53" s="59"/>
      <c r="H53" s="59"/>
      <c r="I53" s="59"/>
      <c r="J53" s="59"/>
      <c r="K53" s="59"/>
      <c r="L53" s="59"/>
      <c r="M53" s="59"/>
      <c r="N53" s="59"/>
    </row>
    <row r="54" spans="1:15" x14ac:dyDescent="0.25">
      <c r="A54" s="612">
        <v>10</v>
      </c>
      <c r="B54" s="613"/>
      <c r="C54" s="58"/>
      <c r="D54" s="58"/>
      <c r="E54" s="58"/>
      <c r="F54" s="58"/>
      <c r="G54" s="58"/>
      <c r="H54" s="58"/>
      <c r="I54" s="58"/>
      <c r="J54" s="58"/>
      <c r="K54" s="58"/>
      <c r="L54" s="58"/>
      <c r="M54" s="58"/>
      <c r="N54" s="58"/>
    </row>
    <row r="55" spans="1:15" ht="15.75" thickBot="1" x14ac:dyDescent="0.3">
      <c r="A55" s="614"/>
      <c r="B55" s="615"/>
      <c r="C55" s="59"/>
      <c r="D55" s="59"/>
      <c r="E55" s="59"/>
      <c r="F55" s="59"/>
      <c r="G55" s="59"/>
      <c r="H55" s="59"/>
      <c r="I55" s="59"/>
      <c r="J55" s="59"/>
      <c r="K55" s="59"/>
      <c r="L55" s="59"/>
      <c r="M55" s="59"/>
      <c r="N55" s="59"/>
    </row>
    <row r="56" spans="1:15" x14ac:dyDescent="0.25">
      <c r="A56" s="262"/>
      <c r="B56" s="262"/>
      <c r="C56" s="262"/>
      <c r="D56" s="262"/>
      <c r="E56" s="262"/>
      <c r="F56" s="262"/>
      <c r="G56" s="262"/>
      <c r="H56" s="262"/>
      <c r="I56" s="262"/>
      <c r="J56" s="262"/>
      <c r="K56" s="262"/>
      <c r="L56" s="262"/>
      <c r="M56" s="262"/>
      <c r="N56" s="262"/>
    </row>
    <row r="57" spans="1:15" x14ac:dyDescent="0.25">
      <c r="A57" s="623" t="s">
        <v>306</v>
      </c>
      <c r="B57" s="624"/>
      <c r="C57" s="624"/>
      <c r="D57" s="624"/>
      <c r="E57" s="624"/>
      <c r="F57" s="624"/>
      <c r="G57" s="624"/>
      <c r="H57" s="624"/>
      <c r="I57" s="624"/>
      <c r="J57" s="624"/>
      <c r="K57" s="624"/>
      <c r="L57" s="624"/>
      <c r="M57" s="624"/>
      <c r="N57" s="625"/>
    </row>
    <row r="58" spans="1:15" x14ac:dyDescent="0.25">
      <c r="A58" s="255" t="s">
        <v>307</v>
      </c>
      <c r="B58" s="626" t="s">
        <v>308</v>
      </c>
      <c r="C58" s="627"/>
      <c r="D58" s="627"/>
      <c r="E58" s="627"/>
      <c r="F58" s="628"/>
      <c r="G58" s="629" t="s">
        <v>309</v>
      </c>
      <c r="H58" s="629"/>
      <c r="I58" s="629" t="s">
        <v>310</v>
      </c>
      <c r="J58" s="629"/>
      <c r="K58" s="629" t="s">
        <v>311</v>
      </c>
      <c r="L58" s="629"/>
      <c r="M58" s="567" t="s">
        <v>312</v>
      </c>
      <c r="N58" s="567"/>
    </row>
    <row r="59" spans="1:15" x14ac:dyDescent="0.25">
      <c r="A59" s="256" t="s">
        <v>680</v>
      </c>
      <c r="B59" s="616" t="s">
        <v>374</v>
      </c>
      <c r="C59" s="617"/>
      <c r="D59" s="617"/>
      <c r="E59" s="617"/>
      <c r="F59" s="618"/>
      <c r="G59" s="619">
        <v>26.33</v>
      </c>
      <c r="H59" s="620"/>
      <c r="I59" s="621">
        <v>25</v>
      </c>
      <c r="J59" s="621"/>
      <c r="K59" s="1416">
        <f>700%/100</f>
        <v>7.0000000000000007E-2</v>
      </c>
      <c r="L59" s="1416"/>
      <c r="M59" s="622">
        <f>G59*I59</f>
        <v>658.25</v>
      </c>
      <c r="N59" s="622"/>
    </row>
    <row r="60" spans="1:15" x14ac:dyDescent="0.25">
      <c r="A60" s="256" t="s">
        <v>459</v>
      </c>
      <c r="B60" s="616" t="s">
        <v>434</v>
      </c>
      <c r="C60" s="617"/>
      <c r="D60" s="617"/>
      <c r="E60" s="617"/>
      <c r="F60" s="618"/>
      <c r="G60" s="619">
        <v>28</v>
      </c>
      <c r="H60" s="620"/>
      <c r="I60" s="621">
        <v>107</v>
      </c>
      <c r="J60" s="621"/>
      <c r="K60" s="1417">
        <v>0.31</v>
      </c>
      <c r="L60" s="1418"/>
      <c r="M60" s="622">
        <f>G60*I60</f>
        <v>2996</v>
      </c>
      <c r="N60" s="622"/>
      <c r="O60" t="s">
        <v>921</v>
      </c>
    </row>
    <row r="61" spans="1:15" x14ac:dyDescent="0.25">
      <c r="A61" s="256" t="s">
        <v>453</v>
      </c>
      <c r="B61" s="616" t="s">
        <v>435</v>
      </c>
      <c r="C61" s="617"/>
      <c r="D61" s="617"/>
      <c r="E61" s="617"/>
      <c r="F61" s="618"/>
      <c r="G61" s="619">
        <v>28</v>
      </c>
      <c r="H61" s="620"/>
      <c r="I61" s="621">
        <v>107</v>
      </c>
      <c r="J61" s="621"/>
      <c r="K61" s="1417">
        <v>0.31</v>
      </c>
      <c r="L61" s="1418"/>
      <c r="M61" s="622">
        <f>G61*I61</f>
        <v>2996</v>
      </c>
      <c r="N61" s="622"/>
    </row>
    <row r="62" spans="1:15" x14ac:dyDescent="0.25">
      <c r="A62" s="256"/>
      <c r="B62" s="616"/>
      <c r="C62" s="617"/>
      <c r="D62" s="617"/>
      <c r="E62" s="617"/>
      <c r="F62" s="618"/>
      <c r="G62" s="619"/>
      <c r="H62" s="620"/>
      <c r="I62" s="621"/>
      <c r="J62" s="621"/>
      <c r="K62" s="1416"/>
      <c r="L62" s="1416"/>
      <c r="M62" s="630"/>
      <c r="N62" s="630"/>
    </row>
    <row r="63" spans="1:15" x14ac:dyDescent="0.25">
      <c r="A63" s="256"/>
      <c r="B63" s="616"/>
      <c r="C63" s="617"/>
      <c r="D63" s="617"/>
      <c r="E63" s="617"/>
      <c r="F63" s="618"/>
      <c r="G63" s="619"/>
      <c r="H63" s="620"/>
      <c r="I63" s="621"/>
      <c r="J63" s="621"/>
      <c r="K63" s="621"/>
      <c r="L63" s="621"/>
      <c r="M63" s="630"/>
      <c r="N63" s="630"/>
    </row>
    <row r="64" spans="1:15" x14ac:dyDescent="0.25">
      <c r="A64" s="256"/>
      <c r="B64" s="616"/>
      <c r="C64" s="617"/>
      <c r="D64" s="617"/>
      <c r="E64" s="617"/>
      <c r="F64" s="618"/>
      <c r="G64" s="619"/>
      <c r="H64" s="620"/>
      <c r="I64" s="621"/>
      <c r="J64" s="621"/>
      <c r="K64" s="621"/>
      <c r="L64" s="621"/>
      <c r="M64" s="630"/>
      <c r="N64" s="630"/>
    </row>
    <row r="65" spans="1:14" x14ac:dyDescent="0.25">
      <c r="A65" s="261">
        <f>COUNTA(B59:F64)</f>
        <v>3</v>
      </c>
      <c r="B65" s="631" t="s">
        <v>313</v>
      </c>
      <c r="C65" s="631"/>
      <c r="D65" s="631"/>
      <c r="E65" s="631"/>
      <c r="F65" s="631"/>
      <c r="G65" s="631"/>
      <c r="H65" s="631"/>
      <c r="I65" s="631"/>
      <c r="J65" s="631"/>
      <c r="K65" s="631"/>
      <c r="L65" s="632"/>
      <c r="M65" s="633">
        <f>SUM(M59:N64)</f>
        <v>6650.25</v>
      </c>
      <c r="N65" s="634"/>
    </row>
    <row r="66" spans="1:14" x14ac:dyDescent="0.25">
      <c r="A66" s="262"/>
      <c r="B66" s="262"/>
      <c r="C66" s="262"/>
      <c r="D66" s="262"/>
      <c r="E66" s="262"/>
      <c r="F66" s="262"/>
      <c r="G66" s="262"/>
      <c r="H66" s="262"/>
      <c r="I66" s="262"/>
      <c r="J66" s="262"/>
      <c r="K66" s="262"/>
      <c r="L66" s="262"/>
      <c r="M66" s="262"/>
      <c r="N66" s="262"/>
    </row>
    <row r="67" spans="1:14" x14ac:dyDescent="0.25">
      <c r="A67" s="623" t="s">
        <v>314</v>
      </c>
      <c r="B67" s="624"/>
      <c r="C67" s="624"/>
      <c r="D67" s="624"/>
      <c r="E67" s="624"/>
      <c r="F67" s="624"/>
      <c r="G67" s="624"/>
      <c r="H67" s="624"/>
      <c r="I67" s="624"/>
      <c r="J67" s="624"/>
      <c r="K67" s="624"/>
      <c r="L67" s="624"/>
      <c r="M67" s="624"/>
      <c r="N67" s="625"/>
    </row>
    <row r="68" spans="1:14" x14ac:dyDescent="0.25">
      <c r="A68" s="648" t="s">
        <v>315</v>
      </c>
      <c r="B68" s="649"/>
      <c r="C68" s="649"/>
      <c r="D68" s="650"/>
      <c r="E68" s="648" t="s">
        <v>115</v>
      </c>
      <c r="F68" s="649"/>
      <c r="G68" s="649"/>
      <c r="H68" s="649"/>
      <c r="I68" s="649"/>
      <c r="J68" s="649"/>
      <c r="K68" s="649"/>
      <c r="L68" s="649"/>
      <c r="M68" s="635" t="s">
        <v>316</v>
      </c>
      <c r="N68" s="637"/>
    </row>
    <row r="69" spans="1:14" x14ac:dyDescent="0.25">
      <c r="A69" s="651" t="s">
        <v>789</v>
      </c>
      <c r="B69" s="1411"/>
      <c r="C69" s="1411"/>
      <c r="D69" s="1412"/>
      <c r="E69" s="638" t="s">
        <v>790</v>
      </c>
      <c r="F69" s="639"/>
      <c r="G69" s="639"/>
      <c r="H69" s="639"/>
      <c r="I69" s="639"/>
      <c r="J69" s="639"/>
      <c r="K69" s="639"/>
      <c r="L69" s="639"/>
      <c r="M69" s="1193">
        <v>600</v>
      </c>
      <c r="N69" s="1194"/>
    </row>
    <row r="70" spans="1:14" x14ac:dyDescent="0.25">
      <c r="A70" s="1413"/>
      <c r="B70" s="1414"/>
      <c r="C70" s="1414"/>
      <c r="D70" s="1415"/>
      <c r="E70" s="641"/>
      <c r="F70" s="642"/>
      <c r="G70" s="642"/>
      <c r="H70" s="642"/>
      <c r="I70" s="642"/>
      <c r="J70" s="642"/>
      <c r="K70" s="642"/>
      <c r="L70" s="642"/>
      <c r="M70" s="1195"/>
      <c r="N70" s="1196"/>
    </row>
    <row r="71" spans="1:14" x14ac:dyDescent="0.25">
      <c r="A71" s="638"/>
      <c r="B71" s="639"/>
      <c r="C71" s="639"/>
      <c r="D71" s="640"/>
      <c r="E71" s="638"/>
      <c r="F71" s="639"/>
      <c r="G71" s="639"/>
      <c r="H71" s="639"/>
      <c r="I71" s="639"/>
      <c r="J71" s="639"/>
      <c r="K71" s="639"/>
      <c r="L71" s="639"/>
      <c r="M71" s="644"/>
      <c r="N71" s="645"/>
    </row>
    <row r="72" spans="1:14" x14ac:dyDescent="0.25">
      <c r="A72" s="641"/>
      <c r="B72" s="642"/>
      <c r="C72" s="642"/>
      <c r="D72" s="643"/>
      <c r="E72" s="641"/>
      <c r="F72" s="642"/>
      <c r="G72" s="642"/>
      <c r="H72" s="642"/>
      <c r="I72" s="642"/>
      <c r="J72" s="642"/>
      <c r="K72" s="642"/>
      <c r="L72" s="642"/>
      <c r="M72" s="646"/>
      <c r="N72" s="647"/>
    </row>
    <row r="73" spans="1:14" x14ac:dyDescent="0.25">
      <c r="A73" s="638"/>
      <c r="B73" s="639"/>
      <c r="C73" s="639"/>
      <c r="D73" s="640"/>
      <c r="E73" s="638"/>
      <c r="F73" s="639"/>
      <c r="G73" s="639"/>
      <c r="H73" s="639"/>
      <c r="I73" s="639"/>
      <c r="J73" s="639"/>
      <c r="K73" s="639"/>
      <c r="L73" s="639"/>
      <c r="M73" s="1193">
        <f>SUM(M69:N72)</f>
        <v>600</v>
      </c>
      <c r="N73" s="645"/>
    </row>
    <row r="74" spans="1:14" x14ac:dyDescent="0.25">
      <c r="A74" s="641"/>
      <c r="B74" s="642"/>
      <c r="C74" s="642"/>
      <c r="D74" s="643"/>
      <c r="E74" s="641"/>
      <c r="F74" s="642"/>
      <c r="G74" s="642"/>
      <c r="H74" s="642"/>
      <c r="I74" s="642"/>
      <c r="J74" s="642"/>
      <c r="K74" s="642"/>
      <c r="L74" s="642"/>
      <c r="M74" s="646"/>
      <c r="N74" s="647"/>
    </row>
    <row r="75" spans="1:14" x14ac:dyDescent="0.25">
      <c r="A75" s="635" t="s">
        <v>317</v>
      </c>
      <c r="B75" s="636"/>
      <c r="C75" s="636"/>
      <c r="D75" s="636"/>
      <c r="E75" s="636"/>
      <c r="F75" s="636"/>
      <c r="G75" s="636"/>
      <c r="H75" s="636"/>
      <c r="I75" s="636"/>
      <c r="J75" s="636"/>
      <c r="K75" s="636"/>
      <c r="L75" s="637"/>
      <c r="M75" s="633">
        <f>SUM(M65+M73)</f>
        <v>7250.25</v>
      </c>
      <c r="N75" s="634"/>
    </row>
  </sheetData>
  <mergeCells count="140">
    <mergeCell ref="A1:N1"/>
    <mergeCell ref="A3:D3"/>
    <mergeCell ref="E3:H3"/>
    <mergeCell ref="I3:N3"/>
    <mergeCell ref="A4:D5"/>
    <mergeCell ref="E4:H5"/>
    <mergeCell ref="I4:N5"/>
    <mergeCell ref="A8:D8"/>
    <mergeCell ref="E8:H8"/>
    <mergeCell ref="I8:J8"/>
    <mergeCell ref="K8:L8"/>
    <mergeCell ref="M8:N8"/>
    <mergeCell ref="A9:B9"/>
    <mergeCell ref="C9:N9"/>
    <mergeCell ref="A6:D7"/>
    <mergeCell ref="E6:H7"/>
    <mergeCell ref="I6:N6"/>
    <mergeCell ref="I7:J7"/>
    <mergeCell ref="K7:L7"/>
    <mergeCell ref="M7:N7"/>
    <mergeCell ref="B26:G26"/>
    <mergeCell ref="I26:N26"/>
    <mergeCell ref="B27:G27"/>
    <mergeCell ref="I27:N27"/>
    <mergeCell ref="B28:G28"/>
    <mergeCell ref="I28:N28"/>
    <mergeCell ref="A10:B10"/>
    <mergeCell ref="C10:N10"/>
    <mergeCell ref="A11:B23"/>
    <mergeCell ref="C11:N23"/>
    <mergeCell ref="A24:N24"/>
    <mergeCell ref="B25:G25"/>
    <mergeCell ref="I25:N25"/>
    <mergeCell ref="A32:H32"/>
    <mergeCell ref="I32:J32"/>
    <mergeCell ref="K32:L32"/>
    <mergeCell ref="M32:N32"/>
    <mergeCell ref="B29:G29"/>
    <mergeCell ref="A30:N30"/>
    <mergeCell ref="A31:H31"/>
    <mergeCell ref="I31:J31"/>
    <mergeCell ref="K31:L31"/>
    <mergeCell ref="M31:N31"/>
    <mergeCell ref="A35:H35"/>
    <mergeCell ref="I35:J35"/>
    <mergeCell ref="K35:L35"/>
    <mergeCell ref="M35:N35"/>
    <mergeCell ref="A34:H34"/>
    <mergeCell ref="I34:J34"/>
    <mergeCell ref="K34:L34"/>
    <mergeCell ref="M34:N34"/>
    <mergeCell ref="A37:H37"/>
    <mergeCell ref="I37:J37"/>
    <mergeCell ref="K37:L37"/>
    <mergeCell ref="M37:N37"/>
    <mergeCell ref="A36:H36"/>
    <mergeCell ref="I36:J36"/>
    <mergeCell ref="K36:L36"/>
    <mergeCell ref="M36:N36"/>
    <mergeCell ref="M39:N39"/>
    <mergeCell ref="A38:H38"/>
    <mergeCell ref="I38:J38"/>
    <mergeCell ref="K38:L38"/>
    <mergeCell ref="M38:N38"/>
    <mergeCell ref="A48:B48"/>
    <mergeCell ref="A49:B49"/>
    <mergeCell ref="A50:B50"/>
    <mergeCell ref="A51:B51"/>
    <mergeCell ref="A42:N42"/>
    <mergeCell ref="A40:H40"/>
    <mergeCell ref="I40:J40"/>
    <mergeCell ref="K40:L40"/>
    <mergeCell ref="M40:N40"/>
    <mergeCell ref="A39:H39"/>
    <mergeCell ref="I39:J39"/>
    <mergeCell ref="K39:L39"/>
    <mergeCell ref="A52:B53"/>
    <mergeCell ref="A54:B55"/>
    <mergeCell ref="A43:B43"/>
    <mergeCell ref="A44:B44"/>
    <mergeCell ref="A45:B45"/>
    <mergeCell ref="A46:B46"/>
    <mergeCell ref="A47:B47"/>
    <mergeCell ref="B59:F59"/>
    <mergeCell ref="G59:H59"/>
    <mergeCell ref="I59:J59"/>
    <mergeCell ref="K59:L59"/>
    <mergeCell ref="M59:N59"/>
    <mergeCell ref="A57:N57"/>
    <mergeCell ref="B58:F58"/>
    <mergeCell ref="G58:H58"/>
    <mergeCell ref="I58:J58"/>
    <mergeCell ref="K58:L58"/>
    <mergeCell ref="M58:N58"/>
    <mergeCell ref="B60:F60"/>
    <mergeCell ref="G60:H60"/>
    <mergeCell ref="I60:J60"/>
    <mergeCell ref="K60:L60"/>
    <mergeCell ref="M60:N60"/>
    <mergeCell ref="B61:F61"/>
    <mergeCell ref="G61:H61"/>
    <mergeCell ref="I61:J61"/>
    <mergeCell ref="K61:L61"/>
    <mergeCell ref="M61:N61"/>
    <mergeCell ref="B65:L65"/>
    <mergeCell ref="M65:N65"/>
    <mergeCell ref="B62:F62"/>
    <mergeCell ref="G62:H62"/>
    <mergeCell ref="I62:J62"/>
    <mergeCell ref="K62:L62"/>
    <mergeCell ref="M62:N62"/>
    <mergeCell ref="B63:F63"/>
    <mergeCell ref="G63:H63"/>
    <mergeCell ref="I63:J63"/>
    <mergeCell ref="K63:L63"/>
    <mergeCell ref="M63:N63"/>
    <mergeCell ref="A75:L75"/>
    <mergeCell ref="M75:N75"/>
    <mergeCell ref="A33:H33"/>
    <mergeCell ref="I33:J33"/>
    <mergeCell ref="K33:L33"/>
    <mergeCell ref="M33:N33"/>
    <mergeCell ref="A71:D72"/>
    <mergeCell ref="E71:L72"/>
    <mergeCell ref="M71:N72"/>
    <mergeCell ref="A73:D74"/>
    <mergeCell ref="E73:L74"/>
    <mergeCell ref="M73:N74"/>
    <mergeCell ref="A67:N67"/>
    <mergeCell ref="A68:D68"/>
    <mergeCell ref="E68:L68"/>
    <mergeCell ref="M68:N68"/>
    <mergeCell ref="A69:D70"/>
    <mergeCell ref="E69:L70"/>
    <mergeCell ref="M69:N70"/>
    <mergeCell ref="B64:F64"/>
    <mergeCell ref="G64:H64"/>
    <mergeCell ref="I64:J64"/>
    <mergeCell ref="K64:L64"/>
    <mergeCell ref="M64:N64"/>
  </mergeCells>
  <conditionalFormatting sqref="C44:N47 C48:M48 C49:N52 C54:N54">
    <cfRule type="cellIs" dxfId="44" priority="1" stopIfTrue="1" operator="equal">
      <formula>"x"</formula>
    </cfRule>
  </conditionalFormatting>
  <conditionalFormatting sqref="N48 C53:N53 C55:N55">
    <cfRule type="cellIs" dxfId="43"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4:N55" xr:uid="{00000000-0002-0000-1B00-000000000000}"/>
  </dataValidations>
  <pageMargins left="0.7" right="0.7" top="0.75" bottom="0.75" header="0.3" footer="0.3"/>
  <pageSetup paperSize="9" orientation="landscape" r:id="rId1"/>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P59"/>
  <sheetViews>
    <sheetView topLeftCell="A37" workbookViewId="0">
      <selection sqref="A1:N61"/>
    </sheetView>
  </sheetViews>
  <sheetFormatPr defaultRowHeight="15" x14ac:dyDescent="0.25"/>
  <cols>
    <col min="3" max="3" width="10.7109375" customWidth="1"/>
  </cols>
  <sheetData>
    <row r="1" spans="1:14" ht="18.75" thickBot="1" x14ac:dyDescent="0.3">
      <c r="A1" s="520" t="s">
        <v>423</v>
      </c>
      <c r="B1" s="520"/>
      <c r="C1" s="520"/>
      <c r="D1" s="520"/>
      <c r="E1" s="520"/>
      <c r="F1" s="520"/>
      <c r="G1" s="520"/>
      <c r="H1" s="520"/>
      <c r="I1" s="520"/>
      <c r="J1" s="520"/>
      <c r="K1" s="520"/>
      <c r="L1" s="520"/>
      <c r="M1" s="520"/>
      <c r="N1" s="520"/>
    </row>
    <row r="2" spans="1:14" x14ac:dyDescent="0.25">
      <c r="A2" s="51"/>
      <c r="B2" s="51"/>
      <c r="C2" s="51"/>
      <c r="D2" s="51"/>
      <c r="E2" s="51"/>
      <c r="F2" s="51"/>
      <c r="G2" s="51"/>
      <c r="H2" s="51"/>
      <c r="I2" s="51"/>
      <c r="J2" s="51"/>
      <c r="K2" s="51"/>
      <c r="L2" s="51"/>
      <c r="M2" s="51"/>
      <c r="N2" s="51"/>
    </row>
    <row r="3" spans="1:14" ht="30" customHeight="1" x14ac:dyDescent="0.25">
      <c r="A3" s="1202" t="s">
        <v>410</v>
      </c>
      <c r="B3" s="1203"/>
      <c r="C3" s="1203"/>
      <c r="D3" s="1204"/>
      <c r="E3" s="524" t="s">
        <v>477</v>
      </c>
      <c r="F3" s="525"/>
      <c r="G3" s="525"/>
      <c r="H3" s="526"/>
      <c r="I3" s="1091" t="s">
        <v>499</v>
      </c>
      <c r="J3" s="1092"/>
      <c r="K3" s="1092"/>
      <c r="L3" s="1092"/>
      <c r="M3" s="1092"/>
      <c r="N3" s="1094"/>
    </row>
    <row r="4" spans="1:14" x14ac:dyDescent="0.25">
      <c r="A4" s="1205" t="s">
        <v>391</v>
      </c>
      <c r="B4" s="1206"/>
      <c r="C4" s="1206"/>
      <c r="D4" s="1207"/>
      <c r="E4" s="535" t="s">
        <v>479</v>
      </c>
      <c r="F4" s="535"/>
      <c r="G4" s="535"/>
      <c r="H4" s="535"/>
      <c r="I4" s="537" t="s">
        <v>500</v>
      </c>
      <c r="J4" s="538"/>
      <c r="K4" s="538"/>
      <c r="L4" s="539"/>
      <c r="M4" s="539"/>
      <c r="N4" s="540"/>
    </row>
    <row r="5" spans="1:14" x14ac:dyDescent="0.25">
      <c r="A5" s="1208"/>
      <c r="B5" s="1209"/>
      <c r="C5" s="1209"/>
      <c r="D5" s="1210"/>
      <c r="E5" s="535"/>
      <c r="F5" s="535"/>
      <c r="G5" s="535"/>
      <c r="H5" s="535"/>
      <c r="I5" s="541"/>
      <c r="J5" s="542"/>
      <c r="K5" s="542"/>
      <c r="L5" s="542"/>
      <c r="M5" s="542"/>
      <c r="N5" s="543"/>
    </row>
    <row r="6" spans="1:14" x14ac:dyDescent="0.25">
      <c r="A6" s="1219" t="s">
        <v>279</v>
      </c>
      <c r="B6" s="1220"/>
      <c r="C6" s="1220"/>
      <c r="D6" s="1221"/>
      <c r="E6" s="563" t="s">
        <v>412</v>
      </c>
      <c r="F6" s="563"/>
      <c r="G6" s="563"/>
      <c r="H6" s="564"/>
      <c r="I6" s="567" t="s">
        <v>280</v>
      </c>
      <c r="J6" s="567"/>
      <c r="K6" s="567"/>
      <c r="L6" s="567"/>
      <c r="M6" s="567"/>
      <c r="N6" s="567"/>
    </row>
    <row r="7" spans="1:14" x14ac:dyDescent="0.25">
      <c r="A7" s="1222"/>
      <c r="B7" s="1223"/>
      <c r="C7" s="1223"/>
      <c r="D7" s="1224"/>
      <c r="E7" s="565"/>
      <c r="F7" s="565"/>
      <c r="G7" s="565"/>
      <c r="H7" s="566"/>
      <c r="I7" s="568">
        <v>2026</v>
      </c>
      <c r="J7" s="569"/>
      <c r="K7" s="567">
        <v>2027</v>
      </c>
      <c r="L7" s="567"/>
      <c r="M7" s="567">
        <v>2028</v>
      </c>
      <c r="N7" s="567"/>
    </row>
    <row r="8" spans="1:14" x14ac:dyDescent="0.25">
      <c r="A8" s="1211" t="s">
        <v>281</v>
      </c>
      <c r="B8" s="1212"/>
      <c r="C8" s="1212"/>
      <c r="D8" s="1213"/>
      <c r="E8" s="525" t="s">
        <v>466</v>
      </c>
      <c r="F8" s="525"/>
      <c r="G8" s="525"/>
      <c r="H8" s="526"/>
      <c r="I8" s="549" t="s">
        <v>338</v>
      </c>
      <c r="J8" s="550"/>
      <c r="K8" s="549"/>
      <c r="L8" s="550"/>
      <c r="M8" s="549"/>
      <c r="N8" s="550"/>
    </row>
    <row r="9" spans="1:14" ht="42" customHeight="1" x14ac:dyDescent="0.25">
      <c r="A9" s="1214" t="s">
        <v>283</v>
      </c>
      <c r="B9" s="1215"/>
      <c r="C9" s="1216" t="s">
        <v>478</v>
      </c>
      <c r="D9" s="1217"/>
      <c r="E9" s="1217"/>
      <c r="F9" s="1217"/>
      <c r="G9" s="1217"/>
      <c r="H9" s="1217"/>
      <c r="I9" s="1217"/>
      <c r="J9" s="1217"/>
      <c r="K9" s="1217"/>
      <c r="L9" s="1217"/>
      <c r="M9" s="1217"/>
      <c r="N9" s="1218"/>
    </row>
    <row r="10" spans="1:14" x14ac:dyDescent="0.25">
      <c r="A10" s="576" t="s">
        <v>284</v>
      </c>
      <c r="B10" s="577"/>
      <c r="C10" s="1228" t="s">
        <v>831</v>
      </c>
      <c r="D10" s="1426"/>
      <c r="E10" s="1426"/>
      <c r="F10" s="1426"/>
      <c r="G10" s="1426"/>
      <c r="H10" s="1426"/>
      <c r="I10" s="1426"/>
      <c r="J10" s="1426"/>
      <c r="K10" s="1426"/>
      <c r="L10" s="1426"/>
      <c r="M10" s="1426"/>
      <c r="N10" s="1427"/>
    </row>
    <row r="11" spans="1:14" x14ac:dyDescent="0.25">
      <c r="A11" s="578"/>
      <c r="B11" s="579"/>
      <c r="C11" s="1428"/>
      <c r="D11" s="1429"/>
      <c r="E11" s="1429"/>
      <c r="F11" s="1429"/>
      <c r="G11" s="1429"/>
      <c r="H11" s="1429"/>
      <c r="I11" s="1429"/>
      <c r="J11" s="1429"/>
      <c r="K11" s="1429"/>
      <c r="L11" s="1429"/>
      <c r="M11" s="1429"/>
      <c r="N11" s="1430"/>
    </row>
    <row r="12" spans="1:14" x14ac:dyDescent="0.25">
      <c r="A12" s="578"/>
      <c r="B12" s="579"/>
      <c r="C12" s="1428"/>
      <c r="D12" s="1429"/>
      <c r="E12" s="1429"/>
      <c r="F12" s="1429"/>
      <c r="G12" s="1429"/>
      <c r="H12" s="1429"/>
      <c r="I12" s="1429"/>
      <c r="J12" s="1429"/>
      <c r="K12" s="1429"/>
      <c r="L12" s="1429"/>
      <c r="M12" s="1429"/>
      <c r="N12" s="1430"/>
    </row>
    <row r="13" spans="1:14" x14ac:dyDescent="0.25">
      <c r="A13" s="578"/>
      <c r="B13" s="579"/>
      <c r="C13" s="1428"/>
      <c r="D13" s="1429"/>
      <c r="E13" s="1429"/>
      <c r="F13" s="1429"/>
      <c r="G13" s="1429"/>
      <c r="H13" s="1429"/>
      <c r="I13" s="1429"/>
      <c r="J13" s="1429"/>
      <c r="K13" s="1429"/>
      <c r="L13" s="1429"/>
      <c r="M13" s="1429"/>
      <c r="N13" s="1430"/>
    </row>
    <row r="14" spans="1:14" x14ac:dyDescent="0.25">
      <c r="A14" s="578"/>
      <c r="B14" s="579"/>
      <c r="C14" s="1428"/>
      <c r="D14" s="1429"/>
      <c r="E14" s="1429"/>
      <c r="F14" s="1429"/>
      <c r="G14" s="1429"/>
      <c r="H14" s="1429"/>
      <c r="I14" s="1429"/>
      <c r="J14" s="1429"/>
      <c r="K14" s="1429"/>
      <c r="L14" s="1429"/>
      <c r="M14" s="1429"/>
      <c r="N14" s="1430"/>
    </row>
    <row r="15" spans="1:14" hidden="1" x14ac:dyDescent="0.25">
      <c r="A15" s="578"/>
      <c r="B15" s="579"/>
      <c r="C15" s="1428"/>
      <c r="D15" s="1429"/>
      <c r="E15" s="1429"/>
      <c r="F15" s="1429"/>
      <c r="G15" s="1429"/>
      <c r="H15" s="1429"/>
      <c r="I15" s="1429"/>
      <c r="J15" s="1429"/>
      <c r="K15" s="1429"/>
      <c r="L15" s="1429"/>
      <c r="M15" s="1429"/>
      <c r="N15" s="1430"/>
    </row>
    <row r="16" spans="1:14" hidden="1" x14ac:dyDescent="0.25">
      <c r="A16" s="578"/>
      <c r="B16" s="579"/>
      <c r="C16" s="1428"/>
      <c r="D16" s="1429"/>
      <c r="E16" s="1429"/>
      <c r="F16" s="1429"/>
      <c r="G16" s="1429"/>
      <c r="H16" s="1429"/>
      <c r="I16" s="1429"/>
      <c r="J16" s="1429"/>
      <c r="K16" s="1429"/>
      <c r="L16" s="1429"/>
      <c r="M16" s="1429"/>
      <c r="N16" s="1430"/>
    </row>
    <row r="17" spans="1:14" hidden="1" x14ac:dyDescent="0.25">
      <c r="A17" s="580"/>
      <c r="B17" s="581"/>
      <c r="C17" s="1431"/>
      <c r="D17" s="1432"/>
      <c r="E17" s="1432"/>
      <c r="F17" s="1432"/>
      <c r="G17" s="1432"/>
      <c r="H17" s="1432"/>
      <c r="I17" s="1432"/>
      <c r="J17" s="1432"/>
      <c r="K17" s="1432"/>
      <c r="L17" s="1432"/>
      <c r="M17" s="1432"/>
      <c r="N17" s="1433"/>
    </row>
    <row r="18" spans="1:14" x14ac:dyDescent="0.25">
      <c r="A18" s="591"/>
      <c r="B18" s="592"/>
      <c r="C18" s="592"/>
      <c r="D18" s="592"/>
      <c r="E18" s="592"/>
      <c r="F18" s="592"/>
      <c r="G18" s="592"/>
      <c r="H18" s="592"/>
      <c r="I18" s="592"/>
      <c r="J18" s="592"/>
      <c r="K18" s="592"/>
      <c r="L18" s="592"/>
      <c r="M18" s="592"/>
      <c r="N18" s="593"/>
    </row>
    <row r="19" spans="1:14" ht="15" customHeight="1" x14ac:dyDescent="0.25">
      <c r="A19" s="54">
        <v>1</v>
      </c>
      <c r="B19" s="1225" t="s">
        <v>614</v>
      </c>
      <c r="C19" s="1226"/>
      <c r="D19" s="1226"/>
      <c r="E19" s="1226"/>
      <c r="F19" s="1226"/>
      <c r="G19" s="1227"/>
      <c r="H19" s="54">
        <v>5</v>
      </c>
      <c r="I19" s="1225" t="s">
        <v>414</v>
      </c>
      <c r="J19" s="1226"/>
      <c r="K19" s="1226"/>
      <c r="L19" s="1226"/>
      <c r="M19" s="1226"/>
      <c r="N19" s="1227"/>
    </row>
    <row r="20" spans="1:14" ht="15" customHeight="1" x14ac:dyDescent="0.25">
      <c r="A20" s="54">
        <v>2</v>
      </c>
      <c r="B20" s="1225" t="s">
        <v>480</v>
      </c>
      <c r="C20" s="1226"/>
      <c r="D20" s="1226"/>
      <c r="E20" s="1226"/>
      <c r="F20" s="1226"/>
      <c r="G20" s="1227"/>
      <c r="H20" s="54">
        <v>8</v>
      </c>
      <c r="I20" s="570"/>
      <c r="J20" s="571"/>
      <c r="K20" s="571"/>
      <c r="L20" s="571"/>
      <c r="M20" s="571"/>
      <c r="N20" s="572"/>
    </row>
    <row r="21" spans="1:14" ht="15" customHeight="1" x14ac:dyDescent="0.25">
      <c r="A21" s="54">
        <v>3</v>
      </c>
      <c r="B21" s="570" t="s">
        <v>481</v>
      </c>
      <c r="C21" s="571"/>
      <c r="D21" s="571"/>
      <c r="E21" s="571"/>
      <c r="F21" s="571"/>
      <c r="G21" s="572"/>
      <c r="H21" s="54">
        <v>9</v>
      </c>
      <c r="I21" s="570"/>
      <c r="J21" s="571"/>
      <c r="K21" s="571"/>
      <c r="L21" s="571"/>
      <c r="M21" s="571"/>
      <c r="N21" s="572"/>
    </row>
    <row r="22" spans="1:14" x14ac:dyDescent="0.25">
      <c r="A22" s="54">
        <v>4</v>
      </c>
      <c r="B22" s="570" t="s">
        <v>413</v>
      </c>
      <c r="C22" s="571"/>
      <c r="D22" s="571"/>
      <c r="E22" s="571"/>
      <c r="F22" s="571"/>
      <c r="G22" s="572"/>
      <c r="H22" s="54">
        <v>10</v>
      </c>
      <c r="I22" s="599"/>
      <c r="J22" s="599"/>
      <c r="K22" s="599"/>
      <c r="L22" s="599"/>
      <c r="M22" s="599"/>
      <c r="N22" s="599"/>
    </row>
    <row r="23" spans="1:14" x14ac:dyDescent="0.25">
      <c r="A23" s="600" t="s">
        <v>286</v>
      </c>
      <c r="B23" s="601"/>
      <c r="C23" s="601"/>
      <c r="D23" s="601"/>
      <c r="E23" s="601"/>
      <c r="F23" s="601"/>
      <c r="G23" s="601"/>
      <c r="H23" s="601"/>
      <c r="I23" s="601"/>
      <c r="J23" s="601"/>
      <c r="K23" s="601"/>
      <c r="L23" s="601"/>
      <c r="M23" s="601"/>
      <c r="N23" s="602"/>
    </row>
    <row r="24" spans="1:14" x14ac:dyDescent="0.25">
      <c r="A24" s="603" t="s">
        <v>287</v>
      </c>
      <c r="B24" s="604"/>
      <c r="C24" s="604"/>
      <c r="D24" s="604"/>
      <c r="E24" s="604"/>
      <c r="F24" s="604"/>
      <c r="G24" s="604"/>
      <c r="H24" s="605"/>
      <c r="I24" s="591" t="s">
        <v>909</v>
      </c>
      <c r="J24" s="593"/>
      <c r="K24" s="606" t="s">
        <v>910</v>
      </c>
      <c r="L24" s="606"/>
      <c r="M24" s="594" t="s">
        <v>288</v>
      </c>
      <c r="N24" s="594"/>
    </row>
    <row r="25" spans="1:14" x14ac:dyDescent="0.25">
      <c r="A25" s="595" t="s">
        <v>834</v>
      </c>
      <c r="B25" s="596"/>
      <c r="C25" s="596"/>
      <c r="D25" s="596"/>
      <c r="E25" s="596"/>
      <c r="F25" s="596"/>
      <c r="G25" s="596"/>
      <c r="H25" s="597"/>
      <c r="I25" s="598"/>
      <c r="J25" s="598"/>
      <c r="K25" s="598"/>
      <c r="L25" s="598"/>
      <c r="M25" s="598"/>
      <c r="N25" s="598"/>
    </row>
    <row r="26" spans="1:14" ht="15" customHeight="1" x14ac:dyDescent="0.25">
      <c r="A26" s="603" t="s">
        <v>289</v>
      </c>
      <c r="B26" s="604"/>
      <c r="C26" s="604"/>
      <c r="D26" s="604"/>
      <c r="E26" s="604"/>
      <c r="F26" s="604"/>
      <c r="G26" s="604"/>
      <c r="H26" s="605"/>
      <c r="I26" s="591" t="s">
        <v>909</v>
      </c>
      <c r="J26" s="593"/>
      <c r="K26" s="606" t="s">
        <v>910</v>
      </c>
      <c r="L26" s="606"/>
      <c r="M26" s="594" t="s">
        <v>288</v>
      </c>
      <c r="N26" s="594"/>
    </row>
    <row r="27" spans="1:14" x14ac:dyDescent="0.25">
      <c r="A27" s="595" t="s">
        <v>415</v>
      </c>
      <c r="B27" s="596"/>
      <c r="C27" s="596"/>
      <c r="D27" s="596"/>
      <c r="E27" s="596"/>
      <c r="F27" s="596"/>
      <c r="G27" s="596"/>
      <c r="H27" s="597"/>
      <c r="I27" s="1014">
        <v>1</v>
      </c>
      <c r="J27" s="598"/>
      <c r="K27" s="607"/>
      <c r="L27" s="598"/>
      <c r="M27" s="598"/>
      <c r="N27" s="598"/>
    </row>
    <row r="28" spans="1:14" x14ac:dyDescent="0.25">
      <c r="A28" s="595"/>
      <c r="B28" s="596"/>
      <c r="C28" s="596"/>
      <c r="D28" s="596"/>
      <c r="E28" s="596"/>
      <c r="F28" s="596"/>
      <c r="G28" s="596"/>
      <c r="H28" s="597"/>
      <c r="I28" s="607"/>
      <c r="J28" s="598"/>
      <c r="K28" s="607"/>
      <c r="L28" s="598"/>
      <c r="M28" s="598"/>
      <c r="N28" s="598"/>
    </row>
    <row r="29" spans="1:14" ht="15" customHeight="1" x14ac:dyDescent="0.25">
      <c r="A29" s="603" t="s">
        <v>290</v>
      </c>
      <c r="B29" s="604"/>
      <c r="C29" s="604"/>
      <c r="D29" s="604"/>
      <c r="E29" s="604"/>
      <c r="F29" s="604"/>
      <c r="G29" s="604"/>
      <c r="H29" s="605"/>
      <c r="I29" s="591" t="s">
        <v>909</v>
      </c>
      <c r="J29" s="593"/>
      <c r="K29" s="606" t="s">
        <v>910</v>
      </c>
      <c r="L29" s="606"/>
      <c r="M29" s="594" t="s">
        <v>288</v>
      </c>
      <c r="N29" s="594"/>
    </row>
    <row r="30" spans="1:14" x14ac:dyDescent="0.25">
      <c r="A30" s="595" t="s">
        <v>416</v>
      </c>
      <c r="B30" s="596"/>
      <c r="C30" s="596"/>
      <c r="D30" s="596"/>
      <c r="E30" s="596"/>
      <c r="F30" s="596"/>
      <c r="G30" s="596"/>
      <c r="H30" s="597"/>
      <c r="I30" s="1014">
        <v>1</v>
      </c>
      <c r="J30" s="598"/>
      <c r="K30" s="598"/>
      <c r="L30" s="598"/>
      <c r="M30" s="598"/>
      <c r="N30" s="598"/>
    </row>
    <row r="31" spans="1:14" x14ac:dyDescent="0.25">
      <c r="A31" s="595"/>
      <c r="B31" s="596"/>
      <c r="C31" s="596"/>
      <c r="D31" s="596"/>
      <c r="E31" s="596"/>
      <c r="F31" s="596"/>
      <c r="G31" s="596"/>
      <c r="H31" s="597"/>
      <c r="I31" s="598"/>
      <c r="J31" s="598"/>
      <c r="K31" s="598"/>
      <c r="L31" s="598"/>
      <c r="M31" s="598"/>
      <c r="N31" s="598"/>
    </row>
    <row r="32" spans="1:14" ht="15" customHeight="1" x14ac:dyDescent="0.25">
      <c r="A32" s="603" t="s">
        <v>291</v>
      </c>
      <c r="B32" s="604"/>
      <c r="C32" s="604"/>
      <c r="D32" s="604"/>
      <c r="E32" s="604"/>
      <c r="F32" s="604"/>
      <c r="G32" s="604"/>
      <c r="H32" s="605"/>
      <c r="I32" s="591" t="s">
        <v>909</v>
      </c>
      <c r="J32" s="593"/>
      <c r="K32" s="606" t="s">
        <v>910</v>
      </c>
      <c r="L32" s="606"/>
      <c r="M32" s="594" t="s">
        <v>288</v>
      </c>
      <c r="N32" s="594"/>
    </row>
    <row r="33" spans="1:16" x14ac:dyDescent="0.25">
      <c r="A33" s="609" t="s">
        <v>417</v>
      </c>
      <c r="B33" s="610"/>
      <c r="C33" s="610"/>
      <c r="D33" s="610"/>
      <c r="E33" s="610"/>
      <c r="F33" s="610"/>
      <c r="G33" s="610"/>
      <c r="H33" s="611"/>
      <c r="I33" s="1014">
        <v>1</v>
      </c>
      <c r="J33" s="598"/>
      <c r="K33" s="598"/>
      <c r="L33" s="598"/>
      <c r="M33" s="598"/>
      <c r="N33" s="598"/>
    </row>
    <row r="34" spans="1:16" ht="14.25" hidden="1" customHeight="1" x14ac:dyDescent="0.25">
      <c r="A34" s="609"/>
      <c r="B34" s="610"/>
      <c r="C34" s="610"/>
      <c r="D34" s="610"/>
      <c r="E34" s="610"/>
      <c r="F34" s="610"/>
      <c r="G34" s="610"/>
      <c r="H34" s="611"/>
      <c r="I34" s="598"/>
      <c r="J34" s="598"/>
      <c r="K34" s="598"/>
      <c r="L34" s="598"/>
      <c r="M34" s="598"/>
      <c r="N34" s="598"/>
    </row>
    <row r="35" spans="1:16" hidden="1" x14ac:dyDescent="0.25">
      <c r="A35" s="50"/>
      <c r="B35" s="50"/>
      <c r="C35" s="50"/>
      <c r="D35" s="50"/>
      <c r="E35" s="50"/>
      <c r="F35" s="50"/>
      <c r="G35" s="50"/>
      <c r="H35" s="50"/>
      <c r="I35" s="50"/>
      <c r="J35" s="50"/>
      <c r="K35" s="50"/>
      <c r="L35" s="50"/>
      <c r="M35" s="50"/>
      <c r="N35" s="50"/>
    </row>
    <row r="36" spans="1:16" x14ac:dyDescent="0.25">
      <c r="A36" s="600" t="s">
        <v>292</v>
      </c>
      <c r="B36" s="601"/>
      <c r="C36" s="601"/>
      <c r="D36" s="601"/>
      <c r="E36" s="601"/>
      <c r="F36" s="601"/>
      <c r="G36" s="601"/>
      <c r="H36" s="601"/>
      <c r="I36" s="601"/>
      <c r="J36" s="601"/>
      <c r="K36" s="601"/>
      <c r="L36" s="601"/>
      <c r="M36" s="601"/>
      <c r="N36" s="602"/>
    </row>
    <row r="37" spans="1:16" ht="42.75" x14ac:dyDescent="0.25">
      <c r="A37" s="594" t="s">
        <v>293</v>
      </c>
      <c r="B37" s="594"/>
      <c r="C37" s="57" t="s">
        <v>294</v>
      </c>
      <c r="D37" s="57" t="s">
        <v>295</v>
      </c>
      <c r="E37" s="57" t="s">
        <v>296</v>
      </c>
      <c r="F37" s="57" t="s">
        <v>297</v>
      </c>
      <c r="G37" s="57" t="s">
        <v>298</v>
      </c>
      <c r="H37" s="57" t="s">
        <v>299</v>
      </c>
      <c r="I37" s="57" t="s">
        <v>300</v>
      </c>
      <c r="J37" s="57" t="s">
        <v>301</v>
      </c>
      <c r="K37" s="57" t="s">
        <v>302</v>
      </c>
      <c r="L37" s="57" t="s">
        <v>303</v>
      </c>
      <c r="M37" s="57" t="s">
        <v>304</v>
      </c>
      <c r="N37" s="57" t="s">
        <v>305</v>
      </c>
    </row>
    <row r="38" spans="1:16" x14ac:dyDescent="0.25">
      <c r="A38" s="612">
        <f>IF(A19&gt;0,A19,"")</f>
        <v>1</v>
      </c>
      <c r="B38" s="613"/>
      <c r="C38" s="58"/>
      <c r="D38" s="58"/>
      <c r="E38" s="58">
        <v>2019</v>
      </c>
      <c r="F38" s="58"/>
      <c r="G38" s="269"/>
      <c r="H38" s="58"/>
      <c r="I38" s="58"/>
      <c r="J38" s="58"/>
      <c r="K38" s="252"/>
      <c r="L38" s="58"/>
      <c r="M38" s="58"/>
      <c r="N38" s="58"/>
    </row>
    <row r="39" spans="1:16" ht="25.5" x14ac:dyDescent="0.25">
      <c r="A39" s="612">
        <v>2</v>
      </c>
      <c r="B39" s="613"/>
      <c r="C39" s="383" t="s">
        <v>668</v>
      </c>
      <c r="D39" s="58"/>
      <c r="E39" s="58"/>
      <c r="F39" s="58"/>
      <c r="G39" s="58"/>
      <c r="H39" s="58"/>
      <c r="I39" s="58"/>
      <c r="J39" s="269"/>
      <c r="K39" s="269"/>
      <c r="L39" s="269"/>
      <c r="M39" s="269"/>
      <c r="N39" s="58"/>
    </row>
    <row r="40" spans="1:16" x14ac:dyDescent="0.25">
      <c r="A40" s="612">
        <v>3</v>
      </c>
      <c r="B40" s="613"/>
      <c r="C40" s="58"/>
      <c r="D40" s="254">
        <v>2024</v>
      </c>
      <c r="E40" s="58"/>
      <c r="F40" s="58"/>
      <c r="G40" s="58"/>
      <c r="H40" s="58"/>
      <c r="I40" s="58"/>
      <c r="J40" s="314"/>
      <c r="K40" s="314"/>
      <c r="L40" s="313"/>
      <c r="M40" s="313"/>
      <c r="N40" s="313"/>
    </row>
    <row r="41" spans="1:16" x14ac:dyDescent="0.25">
      <c r="A41" s="612">
        <v>4</v>
      </c>
      <c r="B41" s="613"/>
      <c r="C41" s="58"/>
      <c r="D41" s="254">
        <v>2024</v>
      </c>
      <c r="E41" s="254">
        <v>2024</v>
      </c>
      <c r="F41" s="58"/>
      <c r="G41" s="58"/>
      <c r="H41" s="58"/>
      <c r="I41" s="58"/>
      <c r="J41" s="314"/>
      <c r="K41" s="314"/>
      <c r="L41" s="314"/>
      <c r="M41" s="314"/>
      <c r="N41" s="314"/>
    </row>
    <row r="42" spans="1:16" x14ac:dyDescent="0.25">
      <c r="A42" s="1036">
        <v>5</v>
      </c>
      <c r="B42" s="1037"/>
      <c r="C42" s="254" t="s">
        <v>922</v>
      </c>
      <c r="D42" s="254"/>
      <c r="E42" s="254"/>
      <c r="F42" s="254"/>
      <c r="G42" s="254"/>
      <c r="H42" s="254" t="s">
        <v>832</v>
      </c>
      <c r="I42" s="254"/>
      <c r="J42" s="254"/>
      <c r="K42" s="254"/>
      <c r="L42" s="58"/>
      <c r="M42" s="58"/>
      <c r="N42" s="58"/>
    </row>
    <row r="43" spans="1:16" x14ac:dyDescent="0.25">
      <c r="A43" s="623" t="s">
        <v>306</v>
      </c>
      <c r="B43" s="624"/>
      <c r="C43" s="624"/>
      <c r="D43" s="624"/>
      <c r="E43" s="624"/>
      <c r="F43" s="624"/>
      <c r="G43" s="624"/>
      <c r="H43" s="624"/>
      <c r="I43" s="624"/>
      <c r="J43" s="624"/>
      <c r="K43" s="624"/>
      <c r="L43" s="624"/>
      <c r="M43" s="624"/>
      <c r="N43" s="625"/>
    </row>
    <row r="44" spans="1:16" x14ac:dyDescent="0.25">
      <c r="A44" s="255" t="s">
        <v>307</v>
      </c>
      <c r="B44" s="626" t="s">
        <v>308</v>
      </c>
      <c r="C44" s="627"/>
      <c r="D44" s="627"/>
      <c r="E44" s="627"/>
      <c r="F44" s="628"/>
      <c r="G44" s="629" t="s">
        <v>309</v>
      </c>
      <c r="H44" s="629"/>
      <c r="I44" s="629" t="s">
        <v>310</v>
      </c>
      <c r="J44" s="629"/>
      <c r="K44" s="629" t="s">
        <v>311</v>
      </c>
      <c r="L44" s="629"/>
      <c r="M44" s="567" t="s">
        <v>312</v>
      </c>
      <c r="N44" s="567"/>
    </row>
    <row r="45" spans="1:16" x14ac:dyDescent="0.25">
      <c r="A45" s="256" t="s">
        <v>450</v>
      </c>
      <c r="B45" s="616" t="s">
        <v>671</v>
      </c>
      <c r="C45" s="617"/>
      <c r="D45" s="617"/>
      <c r="E45" s="617"/>
      <c r="F45" s="618"/>
      <c r="G45" s="619">
        <v>27.2</v>
      </c>
      <c r="H45" s="620"/>
      <c r="I45" s="621">
        <v>160</v>
      </c>
      <c r="J45" s="621"/>
      <c r="K45" s="1078">
        <f>I45*100/$P$48</f>
        <v>94.117647058823536</v>
      </c>
      <c r="L45" s="1078"/>
      <c r="M45" s="622">
        <f>+G45*I45</f>
        <v>4352</v>
      </c>
      <c r="N45" s="622"/>
    </row>
    <row r="46" spans="1:16" x14ac:dyDescent="0.25">
      <c r="A46" s="256" t="s">
        <v>447</v>
      </c>
      <c r="B46" s="616" t="s">
        <v>911</v>
      </c>
      <c r="C46" s="617"/>
      <c r="D46" s="617"/>
      <c r="E46" s="617"/>
      <c r="F46" s="618"/>
      <c r="G46" s="619">
        <v>30.1</v>
      </c>
      <c r="H46" s="620"/>
      <c r="I46" s="621">
        <v>10</v>
      </c>
      <c r="J46" s="621"/>
      <c r="K46" s="1078">
        <f>I46*100/$P$48</f>
        <v>5.882352941176471</v>
      </c>
      <c r="L46" s="1078"/>
      <c r="M46" s="622">
        <f>+G46*I46</f>
        <v>301</v>
      </c>
      <c r="N46" s="622"/>
    </row>
    <row r="47" spans="1:16" x14ac:dyDescent="0.25">
      <c r="A47" s="256"/>
      <c r="B47" s="616"/>
      <c r="C47" s="617"/>
      <c r="D47" s="617"/>
      <c r="E47" s="617"/>
      <c r="F47" s="618"/>
      <c r="G47" s="619"/>
      <c r="H47" s="620"/>
      <c r="I47" s="621"/>
      <c r="J47" s="621"/>
      <c r="K47" s="621"/>
      <c r="L47" s="621"/>
      <c r="M47" s="622">
        <f>+G47*I47</f>
        <v>0</v>
      </c>
      <c r="N47" s="622"/>
    </row>
    <row r="48" spans="1:16" x14ac:dyDescent="0.25">
      <c r="A48" s="256"/>
      <c r="B48" s="616"/>
      <c r="C48" s="617"/>
      <c r="D48" s="617"/>
      <c r="E48" s="617"/>
      <c r="F48" s="618"/>
      <c r="G48" s="619"/>
      <c r="H48" s="620"/>
      <c r="I48" s="621"/>
      <c r="J48" s="621"/>
      <c r="K48" s="621"/>
      <c r="L48" s="621"/>
      <c r="M48" s="622">
        <f>+G48*I48</f>
        <v>0</v>
      </c>
      <c r="N48" s="622"/>
      <c r="P48">
        <f>SUM(I45:J46)</f>
        <v>170</v>
      </c>
    </row>
    <row r="49" spans="1:16" x14ac:dyDescent="0.25">
      <c r="A49" s="256"/>
      <c r="B49" s="616"/>
      <c r="C49" s="617"/>
      <c r="D49" s="617"/>
      <c r="E49" s="617"/>
      <c r="F49" s="618"/>
      <c r="G49" s="619"/>
      <c r="H49" s="620"/>
      <c r="I49" s="621"/>
      <c r="J49" s="621"/>
      <c r="K49" s="621"/>
      <c r="L49" s="621"/>
      <c r="M49" s="622"/>
      <c r="N49" s="622"/>
    </row>
    <row r="50" spans="1:16" hidden="1" x14ac:dyDescent="0.25">
      <c r="A50" s="256"/>
      <c r="B50" s="616"/>
      <c r="C50" s="617"/>
      <c r="D50" s="617"/>
      <c r="E50" s="617"/>
      <c r="F50" s="618"/>
      <c r="G50" s="619"/>
      <c r="H50" s="620"/>
      <c r="I50" s="621"/>
      <c r="J50" s="621"/>
      <c r="K50" s="621"/>
      <c r="L50" s="621"/>
      <c r="M50" s="622"/>
      <c r="N50" s="622"/>
    </row>
    <row r="51" spans="1:16" hidden="1" x14ac:dyDescent="0.25">
      <c r="A51" s="256"/>
      <c r="B51" s="616"/>
      <c r="C51" s="617"/>
      <c r="D51" s="617"/>
      <c r="E51" s="617"/>
      <c r="F51" s="618"/>
      <c r="G51" s="619"/>
      <c r="H51" s="620"/>
      <c r="I51" s="621"/>
      <c r="J51" s="621"/>
      <c r="K51" s="621"/>
      <c r="L51" s="621"/>
      <c r="M51" s="622"/>
      <c r="N51" s="622"/>
    </row>
    <row r="52" spans="1:16" x14ac:dyDescent="0.25">
      <c r="A52" s="261">
        <f>COUNTA(B45:F51)</f>
        <v>2</v>
      </c>
      <c r="B52" s="631" t="s">
        <v>313</v>
      </c>
      <c r="C52" s="631"/>
      <c r="D52" s="631"/>
      <c r="E52" s="631"/>
      <c r="F52" s="631"/>
      <c r="G52" s="631"/>
      <c r="H52" s="631"/>
      <c r="I52" s="631"/>
      <c r="J52" s="631"/>
      <c r="K52" s="631"/>
      <c r="L52" s="632"/>
      <c r="M52" s="1106">
        <f>SUM(M45:M51)</f>
        <v>4653</v>
      </c>
      <c r="N52" s="1106"/>
    </row>
    <row r="53" spans="1:16" x14ac:dyDescent="0.25">
      <c r="A53" s="262"/>
      <c r="B53" s="262"/>
      <c r="C53" s="262"/>
      <c r="D53" s="262"/>
      <c r="E53" s="262"/>
      <c r="F53" s="262"/>
      <c r="G53" s="262"/>
      <c r="H53" s="262"/>
      <c r="I53" s="262"/>
      <c r="J53" s="262"/>
      <c r="K53" s="262"/>
      <c r="L53" s="262"/>
      <c r="M53" s="262"/>
      <c r="N53" s="262"/>
    </row>
    <row r="54" spans="1:16" x14ac:dyDescent="0.25">
      <c r="A54" s="623" t="s">
        <v>314</v>
      </c>
      <c r="B54" s="624"/>
      <c r="C54" s="624"/>
      <c r="D54" s="624"/>
      <c r="E54" s="624"/>
      <c r="F54" s="624"/>
      <c r="G54" s="624"/>
      <c r="H54" s="624"/>
      <c r="I54" s="624"/>
      <c r="J54" s="624"/>
      <c r="K54" s="624"/>
      <c r="L54" s="624"/>
      <c r="M54" s="624"/>
      <c r="N54" s="625"/>
    </row>
    <row r="55" spans="1:16" x14ac:dyDescent="0.25">
      <c r="A55" s="648" t="s">
        <v>315</v>
      </c>
      <c r="B55" s="649"/>
      <c r="C55" s="649"/>
      <c r="D55" s="650"/>
      <c r="E55" s="648" t="s">
        <v>115</v>
      </c>
      <c r="F55" s="649"/>
      <c r="G55" s="649"/>
      <c r="H55" s="649"/>
      <c r="I55" s="649"/>
      <c r="J55" s="649"/>
      <c r="K55" s="649"/>
      <c r="L55" s="649"/>
      <c r="M55" s="635" t="s">
        <v>316</v>
      </c>
      <c r="N55" s="637"/>
      <c r="P55" s="322"/>
    </row>
    <row r="56" spans="1:16" x14ac:dyDescent="0.25">
      <c r="A56" s="1421" t="s">
        <v>525</v>
      </c>
      <c r="B56" s="1422"/>
      <c r="C56" s="1422"/>
      <c r="D56" s="1422"/>
      <c r="E56" s="1422" t="s">
        <v>526</v>
      </c>
      <c r="F56" s="1422"/>
      <c r="G56" s="1422"/>
      <c r="H56" s="1422"/>
      <c r="I56" s="1422"/>
      <c r="J56" s="1422"/>
      <c r="K56" s="1422"/>
      <c r="L56" s="1423"/>
      <c r="M56" s="1424">
        <v>485000</v>
      </c>
      <c r="N56" s="1425"/>
    </row>
    <row r="57" spans="1:16" x14ac:dyDescent="0.25">
      <c r="A57" s="635" t="s">
        <v>317</v>
      </c>
      <c r="B57" s="636"/>
      <c r="C57" s="636"/>
      <c r="D57" s="636"/>
      <c r="E57" s="636"/>
      <c r="F57" s="636"/>
      <c r="G57" s="636"/>
      <c r="H57" s="636"/>
      <c r="I57" s="636"/>
      <c r="J57" s="636"/>
      <c r="K57" s="636"/>
      <c r="L57" s="637"/>
      <c r="M57" s="633">
        <f>SUM(M56+M52)</f>
        <v>489653</v>
      </c>
      <c r="N57" s="634"/>
    </row>
    <row r="59" spans="1:16" x14ac:dyDescent="0.25">
      <c r="B59" t="s">
        <v>833</v>
      </c>
    </row>
  </sheetData>
  <mergeCells count="135">
    <mergeCell ref="A57:L57"/>
    <mergeCell ref="M57:N57"/>
    <mergeCell ref="A42:B42"/>
    <mergeCell ref="B52:L52"/>
    <mergeCell ref="M52:N52"/>
    <mergeCell ref="A54:N54"/>
    <mergeCell ref="A55:D55"/>
    <mergeCell ref="E55:L55"/>
    <mergeCell ref="M55:N55"/>
    <mergeCell ref="B50:F50"/>
    <mergeCell ref="G50:H50"/>
    <mergeCell ref="I50:J50"/>
    <mergeCell ref="K50:L50"/>
    <mergeCell ref="M50:N50"/>
    <mergeCell ref="B51:F51"/>
    <mergeCell ref="G51:H51"/>
    <mergeCell ref="I51:J51"/>
    <mergeCell ref="K51:L51"/>
    <mergeCell ref="M51:N51"/>
    <mergeCell ref="B48:F48"/>
    <mergeCell ref="G48:H48"/>
    <mergeCell ref="I48:J48"/>
    <mergeCell ref="K48:L48"/>
    <mergeCell ref="M48:N48"/>
    <mergeCell ref="B49:F49"/>
    <mergeCell ref="G49:H49"/>
    <mergeCell ref="I49:J49"/>
    <mergeCell ref="K49:L49"/>
    <mergeCell ref="M49:N49"/>
    <mergeCell ref="B46:F46"/>
    <mergeCell ref="G46:H46"/>
    <mergeCell ref="I46:J46"/>
    <mergeCell ref="K46:L46"/>
    <mergeCell ref="M46:N46"/>
    <mergeCell ref="B47:F47"/>
    <mergeCell ref="G47:H47"/>
    <mergeCell ref="I47:J47"/>
    <mergeCell ref="K47:L47"/>
    <mergeCell ref="M47:N47"/>
    <mergeCell ref="B44:F44"/>
    <mergeCell ref="G44:H44"/>
    <mergeCell ref="I44:J44"/>
    <mergeCell ref="K44:L44"/>
    <mergeCell ref="M44:N44"/>
    <mergeCell ref="B45:F45"/>
    <mergeCell ref="G45:H45"/>
    <mergeCell ref="I45:J45"/>
    <mergeCell ref="K45:L45"/>
    <mergeCell ref="M45:N45"/>
    <mergeCell ref="A38:B38"/>
    <mergeCell ref="A39:B39"/>
    <mergeCell ref="A40:B40"/>
    <mergeCell ref="A41:B41"/>
    <mergeCell ref="A43:N43"/>
    <mergeCell ref="A34:H34"/>
    <mergeCell ref="I34:J34"/>
    <mergeCell ref="K34:L34"/>
    <mergeCell ref="M34:N34"/>
    <mergeCell ref="A36:N36"/>
    <mergeCell ref="A37:B37"/>
    <mergeCell ref="A32:H32"/>
    <mergeCell ref="I32:J32"/>
    <mergeCell ref="K32:L32"/>
    <mergeCell ref="M32:N32"/>
    <mergeCell ref="A33:H33"/>
    <mergeCell ref="I33:J33"/>
    <mergeCell ref="K33:L33"/>
    <mergeCell ref="M33:N33"/>
    <mergeCell ref="A30:H30"/>
    <mergeCell ref="I30:J30"/>
    <mergeCell ref="K30:L30"/>
    <mergeCell ref="M30:N30"/>
    <mergeCell ref="A31:H31"/>
    <mergeCell ref="I31:J31"/>
    <mergeCell ref="K31:L31"/>
    <mergeCell ref="M31:N31"/>
    <mergeCell ref="A28:H28"/>
    <mergeCell ref="I28:J28"/>
    <mergeCell ref="K28:L28"/>
    <mergeCell ref="M28:N28"/>
    <mergeCell ref="A29:H29"/>
    <mergeCell ref="I29:J29"/>
    <mergeCell ref="K29:L29"/>
    <mergeCell ref="M29:N29"/>
    <mergeCell ref="A26:H26"/>
    <mergeCell ref="I26:J26"/>
    <mergeCell ref="K26:L26"/>
    <mergeCell ref="M26:N26"/>
    <mergeCell ref="A27:H27"/>
    <mergeCell ref="I27:J27"/>
    <mergeCell ref="K27:L27"/>
    <mergeCell ref="M27:N27"/>
    <mergeCell ref="A23:N23"/>
    <mergeCell ref="A24:H24"/>
    <mergeCell ref="I24:J24"/>
    <mergeCell ref="K24:L24"/>
    <mergeCell ref="M24:N24"/>
    <mergeCell ref="A25:H25"/>
    <mergeCell ref="I25:J25"/>
    <mergeCell ref="K25:L25"/>
    <mergeCell ref="M25:N25"/>
    <mergeCell ref="I20:N20"/>
    <mergeCell ref="B21:G21"/>
    <mergeCell ref="I21:N21"/>
    <mergeCell ref="B22:G22"/>
    <mergeCell ref="I22:N22"/>
    <mergeCell ref="A10:B17"/>
    <mergeCell ref="C10:N17"/>
    <mergeCell ref="A18:N18"/>
    <mergeCell ref="B19:G19"/>
    <mergeCell ref="I19:N19"/>
    <mergeCell ref="A56:D56"/>
    <mergeCell ref="E56:L56"/>
    <mergeCell ref="M56:N56"/>
    <mergeCell ref="A1:N1"/>
    <mergeCell ref="A3:D3"/>
    <mergeCell ref="E3:H3"/>
    <mergeCell ref="I3:N3"/>
    <mergeCell ref="A4:D5"/>
    <mergeCell ref="E4:H5"/>
    <mergeCell ref="I4:N5"/>
    <mergeCell ref="A8:D8"/>
    <mergeCell ref="E8:H8"/>
    <mergeCell ref="I8:J8"/>
    <mergeCell ref="K8:L8"/>
    <mergeCell ref="M8:N8"/>
    <mergeCell ref="A9:B9"/>
    <mergeCell ref="C9:N9"/>
    <mergeCell ref="A6:D7"/>
    <mergeCell ref="E6:H7"/>
    <mergeCell ref="I6:N6"/>
    <mergeCell ref="I7:J7"/>
    <mergeCell ref="K7:L7"/>
    <mergeCell ref="M7:N7"/>
    <mergeCell ref="B20:G20"/>
  </mergeCells>
  <conditionalFormatting sqref="C38:N42">
    <cfRule type="cellIs" dxfId="42" priority="4" stopIfTrue="1" operator="equal">
      <formula>"x"</formula>
    </cfRule>
  </conditionalFormatting>
  <conditionalFormatting sqref="J39:N39">
    <cfRule type="cellIs" dxfId="41" priority="3" stopIfTrue="1" operator="equal">
      <formula>"x"</formula>
    </cfRule>
  </conditionalFormatting>
  <conditionalFormatting sqref="K38">
    <cfRule type="cellIs" dxfId="40" priority="1" stopIfTrue="1" operator="equal">
      <formula>"x"</formula>
    </cfRule>
  </conditionalFormatting>
  <conditionalFormatting sqref="M40:N40">
    <cfRule type="cellIs" dxfId="39"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8:N42" xr:uid="{00000000-0002-0000-1C00-000000000000}"/>
  </dataValidations>
  <pageMargins left="0.7" right="0.7" top="0.75" bottom="0.75" header="0.3" footer="0.3"/>
  <pageSetup paperSize="8" scale="8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64"/>
  <sheetViews>
    <sheetView topLeftCell="A34" zoomScaleNormal="100" workbookViewId="0">
      <selection activeCell="M6" sqref="M6:N6"/>
    </sheetView>
  </sheetViews>
  <sheetFormatPr defaultColWidth="9.140625" defaultRowHeight="12.75" x14ac:dyDescent="0.2"/>
  <cols>
    <col min="1" max="9" width="9.140625" style="4"/>
    <col min="10" max="10" width="10.140625" style="4" bestFit="1" customWidth="1"/>
    <col min="11" max="11" width="9.140625" style="4"/>
    <col min="12" max="12" width="9.7109375" style="4" customWidth="1"/>
    <col min="13" max="13" width="11.42578125" style="4" customWidth="1"/>
    <col min="14" max="14" width="11" style="4" customWidth="1"/>
    <col min="15" max="15" width="19" style="4" bestFit="1" customWidth="1"/>
    <col min="16" max="16384" width="9.140625" style="4"/>
  </cols>
  <sheetData>
    <row r="1" spans="1:17" ht="21.75" customHeight="1" x14ac:dyDescent="0.2">
      <c r="A1" s="754"/>
      <c r="B1" s="755"/>
      <c r="C1" s="755"/>
      <c r="D1" s="755"/>
      <c r="E1" s="755"/>
      <c r="F1" s="755"/>
      <c r="G1" s="755"/>
      <c r="H1" s="755"/>
      <c r="I1" s="755"/>
      <c r="J1" s="755"/>
      <c r="K1" s="755"/>
      <c r="L1" s="755"/>
      <c r="M1" s="2" t="s">
        <v>112</v>
      </c>
      <c r="N1" s="3">
        <v>2026</v>
      </c>
    </row>
    <row r="2" spans="1:17" ht="24.75" customHeight="1" thickBot="1" x14ac:dyDescent="0.25">
      <c r="A2" s="756" t="s">
        <v>113</v>
      </c>
      <c r="B2" s="657"/>
      <c r="C2" s="657"/>
      <c r="D2" s="657"/>
      <c r="E2" s="657"/>
      <c r="F2" s="657"/>
      <c r="G2" s="657"/>
      <c r="H2" s="657"/>
      <c r="I2" s="657"/>
      <c r="J2" s="657"/>
      <c r="K2" s="657"/>
      <c r="L2" s="657"/>
      <c r="M2" s="657"/>
      <c r="N2" s="757"/>
    </row>
    <row r="3" spans="1:17" ht="13.7" customHeight="1" x14ac:dyDescent="0.2">
      <c r="A3" s="659" t="s">
        <v>114</v>
      </c>
      <c r="B3" s="660"/>
      <c r="C3" s="660"/>
      <c r="D3" s="660"/>
      <c r="E3" s="660"/>
      <c r="F3" s="660"/>
      <c r="G3" s="660"/>
      <c r="H3" s="660"/>
      <c r="I3" s="660"/>
      <c r="J3" s="660"/>
      <c r="K3" s="660"/>
      <c r="L3" s="660"/>
      <c r="M3" s="660"/>
      <c r="N3" s="661"/>
    </row>
    <row r="4" spans="1:17" ht="15" customHeight="1" x14ac:dyDescent="0.2">
      <c r="A4" s="758" t="s">
        <v>115</v>
      </c>
      <c r="B4" s="759"/>
      <c r="C4" s="759"/>
      <c r="D4" s="759"/>
      <c r="E4" s="759"/>
      <c r="F4" s="759"/>
      <c r="G4" s="462">
        <v>2022</v>
      </c>
      <c r="H4" s="463"/>
      <c r="I4" s="462">
        <v>2023</v>
      </c>
      <c r="J4" s="463"/>
      <c r="K4" s="760">
        <v>2024</v>
      </c>
      <c r="L4" s="761"/>
      <c r="M4" s="760">
        <v>2025</v>
      </c>
      <c r="N4" s="761"/>
      <c r="O4" s="5"/>
    </row>
    <row r="5" spans="1:17" ht="12.75" customHeight="1" x14ac:dyDescent="0.2">
      <c r="A5" s="775" t="s">
        <v>116</v>
      </c>
      <c r="B5" s="776"/>
      <c r="C5" s="776"/>
      <c r="D5" s="776"/>
      <c r="E5" s="776"/>
      <c r="F5" s="776"/>
      <c r="G5" s="777">
        <v>5330</v>
      </c>
      <c r="H5" s="778"/>
      <c r="I5" s="777">
        <v>5357</v>
      </c>
      <c r="J5" s="778"/>
      <c r="K5" s="779">
        <v>5345</v>
      </c>
      <c r="L5" s="780"/>
      <c r="M5" s="779">
        <v>5345</v>
      </c>
      <c r="N5" s="780"/>
    </row>
    <row r="6" spans="1:17" ht="12.75" customHeight="1" x14ac:dyDescent="0.2">
      <c r="A6" s="767" t="s">
        <v>117</v>
      </c>
      <c r="B6" s="768"/>
      <c r="C6" s="768"/>
      <c r="D6" s="768"/>
      <c r="E6" s="768"/>
      <c r="F6" s="768"/>
      <c r="G6" s="769">
        <v>555</v>
      </c>
      <c r="H6" s="770"/>
      <c r="I6" s="769">
        <v>550</v>
      </c>
      <c r="J6" s="770"/>
      <c r="K6" s="771">
        <v>544</v>
      </c>
      <c r="L6" s="772"/>
      <c r="M6" s="771">
        <v>555</v>
      </c>
      <c r="N6" s="772"/>
      <c r="O6" s="5"/>
    </row>
    <row r="7" spans="1:17" ht="12.75" hidden="1" customHeight="1" x14ac:dyDescent="0.2">
      <c r="A7" s="762"/>
      <c r="B7" s="763"/>
      <c r="C7" s="763"/>
      <c r="D7" s="763"/>
      <c r="E7" s="763"/>
      <c r="F7" s="763"/>
      <c r="G7" s="764"/>
      <c r="H7" s="765"/>
      <c r="I7" s="765"/>
      <c r="J7" s="765"/>
      <c r="K7" s="765"/>
      <c r="L7" s="765"/>
      <c r="M7" s="765"/>
      <c r="N7" s="766"/>
    </row>
    <row r="8" spans="1:17" ht="13.15" customHeight="1" x14ac:dyDescent="0.2">
      <c r="A8" s="758" t="s">
        <v>115</v>
      </c>
      <c r="B8" s="759"/>
      <c r="C8" s="759"/>
      <c r="D8" s="759"/>
      <c r="E8" s="759"/>
      <c r="F8" s="759"/>
      <c r="G8" s="773">
        <v>2022</v>
      </c>
      <c r="H8" s="781"/>
      <c r="I8" s="773">
        <v>2023</v>
      </c>
      <c r="J8" s="781"/>
      <c r="K8" s="773">
        <v>2024</v>
      </c>
      <c r="L8" s="781"/>
      <c r="M8" s="773">
        <v>2025</v>
      </c>
      <c r="N8" s="774"/>
    </row>
    <row r="9" spans="1:17" ht="15" customHeight="1" x14ac:dyDescent="0.2">
      <c r="A9" s="784" t="s">
        <v>118</v>
      </c>
      <c r="B9" s="785"/>
      <c r="C9" s="785"/>
      <c r="D9" s="785"/>
      <c r="E9" s="785"/>
      <c r="F9" s="785"/>
      <c r="G9" s="777">
        <v>35</v>
      </c>
      <c r="H9" s="778"/>
      <c r="I9" s="777">
        <v>31</v>
      </c>
      <c r="J9" s="778"/>
      <c r="K9" s="777">
        <v>33</v>
      </c>
      <c r="L9" s="778"/>
      <c r="M9" s="782">
        <v>30</v>
      </c>
      <c r="N9" s="783"/>
    </row>
    <row r="10" spans="1:17" ht="15" customHeight="1" x14ac:dyDescent="0.2">
      <c r="A10" s="767" t="s">
        <v>119</v>
      </c>
      <c r="B10" s="768"/>
      <c r="C10" s="768"/>
      <c r="D10" s="768"/>
      <c r="E10" s="768"/>
      <c r="F10" s="768"/>
      <c r="G10" s="769">
        <v>67</v>
      </c>
      <c r="H10" s="770"/>
      <c r="I10" s="769">
        <v>59</v>
      </c>
      <c r="J10" s="770"/>
      <c r="K10" s="769">
        <v>60</v>
      </c>
      <c r="L10" s="770"/>
      <c r="M10" s="771">
        <v>72</v>
      </c>
      <c r="N10" s="772"/>
      <c r="O10" s="485"/>
      <c r="P10" s="485"/>
      <c r="Q10" s="485"/>
    </row>
    <row r="11" spans="1:17" ht="13.15" customHeight="1" x14ac:dyDescent="0.2">
      <c r="A11" s="767" t="s">
        <v>120</v>
      </c>
      <c r="B11" s="768"/>
      <c r="C11" s="768"/>
      <c r="D11" s="768"/>
      <c r="E11" s="768"/>
      <c r="F11" s="768"/>
      <c r="G11" s="769">
        <v>203</v>
      </c>
      <c r="H11" s="770"/>
      <c r="I11" s="769">
        <v>214</v>
      </c>
      <c r="J11" s="770"/>
      <c r="K11" s="769">
        <v>157</v>
      </c>
      <c r="L11" s="770"/>
      <c r="M11" s="771">
        <v>222</v>
      </c>
      <c r="N11" s="772"/>
      <c r="O11" s="485"/>
      <c r="P11" s="485"/>
      <c r="Q11" s="485"/>
    </row>
    <row r="12" spans="1:17" ht="15" customHeight="1" x14ac:dyDescent="0.2">
      <c r="A12" s="762" t="s">
        <v>121</v>
      </c>
      <c r="B12" s="763"/>
      <c r="C12" s="763"/>
      <c r="D12" s="763"/>
      <c r="E12" s="763"/>
      <c r="F12" s="763"/>
      <c r="G12" s="786">
        <v>219</v>
      </c>
      <c r="H12" s="787"/>
      <c r="I12" s="786">
        <v>169</v>
      </c>
      <c r="J12" s="787"/>
      <c r="K12" s="786">
        <v>162</v>
      </c>
      <c r="L12" s="787"/>
      <c r="M12" s="788">
        <v>203</v>
      </c>
      <c r="N12" s="789"/>
    </row>
    <row r="13" spans="1:17" s="7" customFormat="1" ht="12.75" customHeight="1" x14ac:dyDescent="0.15">
      <c r="A13" s="796" t="s">
        <v>122</v>
      </c>
      <c r="B13" s="797"/>
      <c r="C13" s="797"/>
      <c r="D13" s="797"/>
      <c r="E13" s="797"/>
      <c r="F13" s="797"/>
      <c r="G13" s="773">
        <v>2022</v>
      </c>
      <c r="H13" s="781"/>
      <c r="I13" s="773">
        <v>2023</v>
      </c>
      <c r="J13" s="781"/>
      <c r="K13" s="773">
        <v>2024</v>
      </c>
      <c r="L13" s="781"/>
      <c r="M13" s="791">
        <v>2025</v>
      </c>
      <c r="N13" s="792"/>
      <c r="O13" s="6"/>
    </row>
    <row r="14" spans="1:17" ht="12.75" customHeight="1" x14ac:dyDescent="0.2">
      <c r="A14" s="793" t="s">
        <v>123</v>
      </c>
      <c r="B14" s="794"/>
      <c r="C14" s="794"/>
      <c r="D14" s="794"/>
      <c r="E14" s="795" t="s">
        <v>124</v>
      </c>
      <c r="F14" s="795"/>
      <c r="G14" s="777">
        <v>324</v>
      </c>
      <c r="H14" s="778"/>
      <c r="I14" s="777">
        <v>302</v>
      </c>
      <c r="J14" s="778"/>
      <c r="K14" s="782">
        <v>287</v>
      </c>
      <c r="L14" s="783"/>
      <c r="M14" s="782">
        <v>264</v>
      </c>
      <c r="N14" s="783"/>
      <c r="O14" s="8"/>
    </row>
    <row r="15" spans="1:17" ht="12.75" customHeight="1" x14ac:dyDescent="0.2">
      <c r="A15" s="767" t="s">
        <v>125</v>
      </c>
      <c r="B15" s="768"/>
      <c r="C15" s="768"/>
      <c r="D15" s="768"/>
      <c r="E15" s="790" t="s">
        <v>126</v>
      </c>
      <c r="F15" s="790" t="s">
        <v>126</v>
      </c>
      <c r="G15" s="769">
        <v>394</v>
      </c>
      <c r="H15" s="770"/>
      <c r="I15" s="769">
        <v>405</v>
      </c>
      <c r="J15" s="770"/>
      <c r="K15" s="771">
        <v>402</v>
      </c>
      <c r="L15" s="772"/>
      <c r="M15" s="771">
        <v>411</v>
      </c>
      <c r="N15" s="772"/>
      <c r="O15" s="8"/>
    </row>
    <row r="16" spans="1:17" ht="12.75" customHeight="1" x14ac:dyDescent="0.2">
      <c r="A16" s="767" t="s">
        <v>127</v>
      </c>
      <c r="B16" s="768"/>
      <c r="C16" s="768"/>
      <c r="D16" s="768"/>
      <c r="E16" s="790" t="s">
        <v>128</v>
      </c>
      <c r="F16" s="790" t="s">
        <v>128</v>
      </c>
      <c r="G16" s="769">
        <v>866</v>
      </c>
      <c r="H16" s="770"/>
      <c r="I16" s="769">
        <v>878</v>
      </c>
      <c r="J16" s="770"/>
      <c r="K16" s="771">
        <v>872</v>
      </c>
      <c r="L16" s="772"/>
      <c r="M16" s="771">
        <v>871</v>
      </c>
      <c r="N16" s="772"/>
      <c r="O16" s="8"/>
    </row>
    <row r="17" spans="1:14" ht="15" customHeight="1" x14ac:dyDescent="0.2">
      <c r="A17" s="767" t="s">
        <v>129</v>
      </c>
      <c r="B17" s="768"/>
      <c r="C17" s="768"/>
      <c r="D17" s="768"/>
      <c r="E17" s="790" t="s">
        <v>130</v>
      </c>
      <c r="F17" s="790" t="s">
        <v>130</v>
      </c>
      <c r="G17" s="769">
        <v>2522</v>
      </c>
      <c r="H17" s="770"/>
      <c r="I17" s="769">
        <v>2518</v>
      </c>
      <c r="J17" s="770"/>
      <c r="K17" s="771">
        <v>2515</v>
      </c>
      <c r="L17" s="772"/>
      <c r="M17" s="771">
        <v>2515</v>
      </c>
      <c r="N17" s="772"/>
    </row>
    <row r="18" spans="1:14" ht="15" customHeight="1" x14ac:dyDescent="0.2">
      <c r="A18" s="762" t="s">
        <v>131</v>
      </c>
      <c r="B18" s="763"/>
      <c r="C18" s="763"/>
      <c r="D18" s="763"/>
      <c r="E18" s="798" t="s">
        <v>132</v>
      </c>
      <c r="F18" s="798" t="s">
        <v>132</v>
      </c>
      <c r="G18" s="786">
        <v>1224</v>
      </c>
      <c r="H18" s="787"/>
      <c r="I18" s="786">
        <v>1252</v>
      </c>
      <c r="J18" s="787"/>
      <c r="K18" s="788">
        <v>1269</v>
      </c>
      <c r="L18" s="789"/>
      <c r="M18" s="788">
        <v>1284</v>
      </c>
      <c r="N18" s="789"/>
    </row>
    <row r="19" spans="1:14" x14ac:dyDescent="0.2">
      <c r="A19" s="796" t="s">
        <v>133</v>
      </c>
      <c r="B19" s="797"/>
      <c r="C19" s="797"/>
      <c r="D19" s="797"/>
      <c r="E19" s="797"/>
      <c r="F19" s="797"/>
      <c r="G19" s="773">
        <v>2022</v>
      </c>
      <c r="H19" s="781"/>
      <c r="I19" s="773">
        <v>2023</v>
      </c>
      <c r="J19" s="781"/>
      <c r="K19" s="773">
        <v>2024</v>
      </c>
      <c r="L19" s="781"/>
      <c r="M19" s="791">
        <v>2025</v>
      </c>
      <c r="N19" s="792"/>
    </row>
    <row r="20" spans="1:14" ht="15" customHeight="1" x14ac:dyDescent="0.2">
      <c r="A20" s="793" t="s">
        <v>134</v>
      </c>
      <c r="B20" s="794"/>
      <c r="C20" s="794"/>
      <c r="D20" s="794"/>
      <c r="E20" s="795" t="s">
        <v>135</v>
      </c>
      <c r="F20" s="795"/>
      <c r="G20" s="777">
        <v>125</v>
      </c>
      <c r="H20" s="778"/>
      <c r="I20" s="777">
        <v>114</v>
      </c>
      <c r="J20" s="778"/>
      <c r="K20" s="782">
        <v>100</v>
      </c>
      <c r="L20" s="783"/>
      <c r="M20" s="782">
        <v>93</v>
      </c>
      <c r="N20" s="783"/>
    </row>
    <row r="21" spans="1:14" ht="15" customHeight="1" x14ac:dyDescent="0.2">
      <c r="A21" s="767" t="s">
        <v>136</v>
      </c>
      <c r="B21" s="768"/>
      <c r="C21" s="768"/>
      <c r="D21" s="768"/>
      <c r="E21" s="799" t="s">
        <v>137</v>
      </c>
      <c r="F21" s="790"/>
      <c r="G21" s="769">
        <v>494</v>
      </c>
      <c r="H21" s="770"/>
      <c r="I21" s="769">
        <v>496</v>
      </c>
      <c r="J21" s="770"/>
      <c r="K21" s="771">
        <v>498</v>
      </c>
      <c r="L21" s="772"/>
      <c r="M21" s="771">
        <v>490</v>
      </c>
      <c r="N21" s="772"/>
    </row>
    <row r="22" spans="1:14" ht="15" customHeight="1" x14ac:dyDescent="0.2">
      <c r="A22" s="767" t="s">
        <v>138</v>
      </c>
      <c r="B22" s="768"/>
      <c r="C22" s="768"/>
      <c r="D22" s="768"/>
      <c r="E22" s="790" t="s">
        <v>139</v>
      </c>
      <c r="F22" s="790"/>
      <c r="G22" s="769">
        <v>922</v>
      </c>
      <c r="H22" s="770"/>
      <c r="I22" s="769">
        <v>909</v>
      </c>
      <c r="J22" s="770"/>
      <c r="K22" s="771">
        <v>901</v>
      </c>
      <c r="L22" s="772"/>
      <c r="M22" s="771">
        <v>883</v>
      </c>
      <c r="N22" s="772"/>
    </row>
    <row r="23" spans="1:14" ht="15" customHeight="1" x14ac:dyDescent="0.2">
      <c r="A23" s="767" t="s">
        <v>32</v>
      </c>
      <c r="B23" s="768"/>
      <c r="C23" s="768"/>
      <c r="D23" s="768"/>
      <c r="E23" s="790" t="s">
        <v>140</v>
      </c>
      <c r="F23" s="790"/>
      <c r="G23" s="769">
        <v>630</v>
      </c>
      <c r="H23" s="770"/>
      <c r="I23" s="769">
        <v>644</v>
      </c>
      <c r="J23" s="770"/>
      <c r="K23" s="771">
        <v>632</v>
      </c>
      <c r="L23" s="772"/>
      <c r="M23" s="771">
        <v>619</v>
      </c>
      <c r="N23" s="772"/>
    </row>
    <row r="24" spans="1:14" x14ac:dyDescent="0.2">
      <c r="A24" s="762"/>
      <c r="B24" s="763"/>
      <c r="C24" s="763"/>
      <c r="D24" s="763"/>
      <c r="E24" s="798"/>
      <c r="F24" s="798"/>
      <c r="G24" s="814"/>
      <c r="H24" s="814"/>
      <c r="I24" s="814"/>
      <c r="J24" s="814"/>
      <c r="K24" s="812"/>
      <c r="L24" s="813"/>
      <c r="M24" s="812"/>
      <c r="N24" s="813"/>
    </row>
    <row r="25" spans="1:14" ht="15.75" customHeight="1" thickBot="1" x14ac:dyDescent="0.25">
      <c r="A25" s="9" t="s">
        <v>141</v>
      </c>
      <c r="B25" s="10"/>
      <c r="C25" s="11"/>
      <c r="D25" s="12"/>
      <c r="E25" s="13"/>
      <c r="F25" s="10"/>
      <c r="G25" s="11"/>
      <c r="H25" s="14"/>
      <c r="I25" s="800"/>
      <c r="J25" s="801"/>
      <c r="K25" s="801"/>
      <c r="L25" s="802"/>
      <c r="M25" s="803"/>
      <c r="N25" s="804"/>
    </row>
    <row r="27" spans="1:14" ht="13.5" thickBot="1" x14ac:dyDescent="0.25"/>
    <row r="28" spans="1:14" x14ac:dyDescent="0.2">
      <c r="A28" s="805" t="s">
        <v>142</v>
      </c>
      <c r="B28" s="806"/>
      <c r="C28" s="806"/>
      <c r="D28" s="806"/>
      <c r="E28" s="806"/>
      <c r="F28" s="806"/>
      <c r="G28" s="806"/>
      <c r="H28" s="806"/>
      <c r="I28" s="806"/>
      <c r="J28" s="806"/>
      <c r="K28" s="806"/>
      <c r="L28" s="806"/>
      <c r="M28" s="806"/>
      <c r="N28" s="807"/>
    </row>
    <row r="29" spans="1:14" x14ac:dyDescent="0.2">
      <c r="A29" s="808" t="s">
        <v>143</v>
      </c>
      <c r="B29" s="809"/>
      <c r="C29" s="809"/>
      <c r="D29" s="809"/>
      <c r="E29" s="809"/>
      <c r="F29" s="809"/>
      <c r="G29" s="809"/>
      <c r="H29" s="809"/>
      <c r="I29" s="809"/>
      <c r="J29" s="809"/>
      <c r="K29" s="809"/>
      <c r="L29" s="809"/>
      <c r="M29" s="810">
        <v>51.57</v>
      </c>
      <c r="N29" s="811"/>
    </row>
    <row r="30" spans="1:14" x14ac:dyDescent="0.2">
      <c r="A30" s="815" t="s">
        <v>144</v>
      </c>
      <c r="B30" s="816"/>
      <c r="C30" s="816"/>
      <c r="D30" s="816">
        <v>3</v>
      </c>
      <c r="E30" s="816"/>
      <c r="F30" s="816"/>
      <c r="G30" s="816"/>
      <c r="H30" s="816"/>
      <c r="I30" s="816"/>
      <c r="J30" s="816"/>
      <c r="K30" s="816"/>
      <c r="L30" s="816"/>
      <c r="M30" s="817">
        <v>3</v>
      </c>
      <c r="N30" s="818"/>
    </row>
    <row r="31" spans="1:14" ht="13.7" customHeight="1" x14ac:dyDescent="0.2">
      <c r="A31" s="823" t="s">
        <v>145</v>
      </c>
      <c r="B31" s="824"/>
      <c r="C31" s="824"/>
      <c r="D31" s="824"/>
      <c r="E31" s="824"/>
      <c r="F31" s="824"/>
      <c r="G31" s="824"/>
      <c r="H31" s="824"/>
      <c r="I31" s="824"/>
      <c r="J31" s="824"/>
      <c r="K31" s="824"/>
      <c r="L31" s="824"/>
      <c r="M31" s="824"/>
      <c r="N31" s="825"/>
    </row>
    <row r="32" spans="1:14" x14ac:dyDescent="0.2">
      <c r="A32" s="815" t="s">
        <v>146</v>
      </c>
      <c r="B32" s="816"/>
      <c r="C32" s="816"/>
      <c r="D32" s="816"/>
      <c r="E32" s="816"/>
      <c r="F32" s="816"/>
      <c r="G32" s="816"/>
      <c r="H32" s="816"/>
      <c r="I32" s="816"/>
      <c r="J32" s="816"/>
      <c r="K32" s="816"/>
      <c r="L32" s="816"/>
      <c r="M32" s="817"/>
      <c r="N32" s="818"/>
    </row>
    <row r="33" spans="1:14" ht="13.5" thickBot="1" x14ac:dyDescent="0.25">
      <c r="A33" s="819" t="s">
        <v>147</v>
      </c>
      <c r="B33" s="820"/>
      <c r="C33" s="820"/>
      <c r="D33" s="820">
        <v>2</v>
      </c>
      <c r="E33" s="820"/>
      <c r="F33" s="820"/>
      <c r="G33" s="820"/>
      <c r="H33" s="820"/>
      <c r="I33" s="820"/>
      <c r="J33" s="820"/>
      <c r="K33" s="820"/>
      <c r="L33" s="820"/>
      <c r="M33" s="821">
        <v>2</v>
      </c>
      <c r="N33" s="822"/>
    </row>
    <row r="35" spans="1:14" ht="13.5" thickBot="1" x14ac:dyDescent="0.25"/>
    <row r="36" spans="1:14" x14ac:dyDescent="0.2">
      <c r="A36" s="659" t="s">
        <v>148</v>
      </c>
      <c r="B36" s="660"/>
      <c r="C36" s="660"/>
      <c r="D36" s="660"/>
      <c r="E36" s="660"/>
      <c r="F36" s="660"/>
      <c r="G36" s="660"/>
      <c r="H36" s="660"/>
      <c r="I36" s="660"/>
      <c r="J36" s="660"/>
      <c r="K36" s="660"/>
      <c r="L36" s="660"/>
      <c r="M36" s="660"/>
      <c r="N36" s="661"/>
    </row>
    <row r="37" spans="1:14" x14ac:dyDescent="0.2">
      <c r="A37" s="15" t="s">
        <v>149</v>
      </c>
      <c r="B37" s="16"/>
      <c r="C37" s="16"/>
      <c r="D37" s="16"/>
      <c r="E37" s="16"/>
      <c r="F37" s="16"/>
      <c r="G37" s="832">
        <f>N1-3</f>
        <v>2023</v>
      </c>
      <c r="H37" s="832"/>
      <c r="I37" s="832">
        <f>N1-2</f>
        <v>2024</v>
      </c>
      <c r="J37" s="832"/>
      <c r="K37" s="832">
        <f>N1-1</f>
        <v>2025</v>
      </c>
      <c r="L37" s="832"/>
      <c r="M37" s="833">
        <f>N1</f>
        <v>2026</v>
      </c>
      <c r="N37" s="834"/>
    </row>
    <row r="38" spans="1:14" x14ac:dyDescent="0.2">
      <c r="A38" s="829" t="s">
        <v>150</v>
      </c>
      <c r="B38" s="830"/>
      <c r="C38" s="830"/>
      <c r="D38" s="17" t="s">
        <v>151</v>
      </c>
      <c r="E38" s="830"/>
      <c r="F38" s="831"/>
      <c r="G38" s="785">
        <v>0</v>
      </c>
      <c r="H38" s="785"/>
      <c r="I38" s="785">
        <v>0</v>
      </c>
      <c r="J38" s="785"/>
      <c r="K38" s="785">
        <v>0</v>
      </c>
      <c r="L38" s="785"/>
      <c r="M38" s="837">
        <v>0</v>
      </c>
      <c r="N38" s="838"/>
    </row>
    <row r="39" spans="1:14" x14ac:dyDescent="0.2">
      <c r="A39" s="826" t="s">
        <v>152</v>
      </c>
      <c r="B39" s="827"/>
      <c r="C39" s="827"/>
      <c r="D39" s="18" t="s">
        <v>151</v>
      </c>
      <c r="E39" s="827"/>
      <c r="F39" s="828"/>
      <c r="G39" s="816">
        <v>34</v>
      </c>
      <c r="H39" s="816"/>
      <c r="I39" s="816">
        <v>34</v>
      </c>
      <c r="J39" s="816"/>
      <c r="K39" s="816">
        <v>34</v>
      </c>
      <c r="L39" s="816"/>
      <c r="M39" s="835">
        <v>34</v>
      </c>
      <c r="N39" s="836"/>
    </row>
    <row r="40" spans="1:14" x14ac:dyDescent="0.2">
      <c r="A40" s="826" t="s">
        <v>153</v>
      </c>
      <c r="B40" s="827"/>
      <c r="C40" s="827"/>
      <c r="D40" s="18" t="s">
        <v>151</v>
      </c>
      <c r="E40" s="827"/>
      <c r="F40" s="828"/>
      <c r="G40" s="816">
        <v>53</v>
      </c>
      <c r="H40" s="816"/>
      <c r="I40" s="816">
        <v>53</v>
      </c>
      <c r="J40" s="816"/>
      <c r="K40" s="816">
        <v>53</v>
      </c>
      <c r="L40" s="816"/>
      <c r="M40" s="835">
        <v>53</v>
      </c>
      <c r="N40" s="836"/>
    </row>
    <row r="41" spans="1:14" x14ac:dyDescent="0.2">
      <c r="A41" s="826" t="s">
        <v>154</v>
      </c>
      <c r="B41" s="827"/>
      <c r="C41" s="827"/>
      <c r="D41" s="18" t="s">
        <v>151</v>
      </c>
      <c r="E41" s="827"/>
      <c r="F41" s="828"/>
      <c r="G41" s="816">
        <v>33</v>
      </c>
      <c r="H41" s="816"/>
      <c r="I41" s="816">
        <v>33</v>
      </c>
      <c r="J41" s="816"/>
      <c r="K41" s="816">
        <v>33</v>
      </c>
      <c r="L41" s="816"/>
      <c r="M41" s="835">
        <v>33</v>
      </c>
      <c r="N41" s="836"/>
    </row>
    <row r="42" spans="1:14" ht="13.5" thickBot="1" x14ac:dyDescent="0.25">
      <c r="A42" s="845" t="s">
        <v>155</v>
      </c>
      <c r="B42" s="846"/>
      <c r="C42" s="846"/>
      <c r="D42" s="19" t="s">
        <v>151</v>
      </c>
      <c r="E42" s="847"/>
      <c r="F42" s="848"/>
      <c r="G42" s="839">
        <v>2</v>
      </c>
      <c r="H42" s="839"/>
      <c r="I42" s="839">
        <v>2</v>
      </c>
      <c r="J42" s="839"/>
      <c r="K42" s="839">
        <v>2</v>
      </c>
      <c r="L42" s="839"/>
      <c r="M42" s="840">
        <v>2</v>
      </c>
      <c r="N42" s="841"/>
    </row>
    <row r="43" spans="1:14" ht="13.5" thickBot="1" x14ac:dyDescent="0.25">
      <c r="A43" s="20"/>
      <c r="B43" s="21"/>
      <c r="C43" s="21"/>
      <c r="D43" s="21"/>
      <c r="E43" s="849" t="s">
        <v>156</v>
      </c>
      <c r="F43" s="850"/>
      <c r="G43" s="849">
        <f>SUM(G38:H42)</f>
        <v>122</v>
      </c>
      <c r="H43" s="850"/>
      <c r="I43" s="849">
        <f>SUM(I38:J42)</f>
        <v>122</v>
      </c>
      <c r="J43" s="850"/>
      <c r="K43" s="849">
        <f>SUM(K38:L42)</f>
        <v>122</v>
      </c>
      <c r="L43" s="850"/>
      <c r="M43" s="842">
        <f>(M38+M39+M40+M41+M42)</f>
        <v>122</v>
      </c>
      <c r="N43" s="843"/>
    </row>
    <row r="46" spans="1:14" x14ac:dyDescent="0.2">
      <c r="A46" s="844"/>
      <c r="B46" s="844"/>
      <c r="C46" s="844"/>
      <c r="E46" s="22"/>
    </row>
    <row r="48" spans="1:14" x14ac:dyDescent="0.2">
      <c r="A48" s="844"/>
      <c r="B48" s="844"/>
    </row>
    <row r="49" spans="1:2" x14ac:dyDescent="0.2">
      <c r="A49" s="844"/>
      <c r="B49" s="844"/>
    </row>
    <row r="50" spans="1:2" x14ac:dyDescent="0.2">
      <c r="A50" s="844"/>
      <c r="B50" s="844"/>
    </row>
    <row r="51" spans="1:2" x14ac:dyDescent="0.2">
      <c r="A51" s="844"/>
      <c r="B51" s="844"/>
    </row>
    <row r="52" spans="1:2" x14ac:dyDescent="0.2">
      <c r="A52" s="844"/>
      <c r="B52" s="844"/>
    </row>
    <row r="53" spans="1:2" x14ac:dyDescent="0.2">
      <c r="A53" s="844"/>
      <c r="B53" s="844"/>
    </row>
    <row r="54" spans="1:2" x14ac:dyDescent="0.2">
      <c r="A54" s="844"/>
      <c r="B54" s="844"/>
    </row>
    <row r="55" spans="1:2" x14ac:dyDescent="0.2">
      <c r="A55" s="844"/>
      <c r="B55" s="844"/>
    </row>
    <row r="56" spans="1:2" x14ac:dyDescent="0.2">
      <c r="A56" s="844"/>
      <c r="B56" s="844"/>
    </row>
    <row r="57" spans="1:2" x14ac:dyDescent="0.2">
      <c r="A57" s="844"/>
      <c r="B57" s="844"/>
    </row>
    <row r="58" spans="1:2" x14ac:dyDescent="0.2">
      <c r="A58" s="844"/>
      <c r="B58" s="844"/>
    </row>
    <row r="59" spans="1:2" x14ac:dyDescent="0.2">
      <c r="A59" s="844"/>
      <c r="B59" s="844"/>
    </row>
    <row r="60" spans="1:2" x14ac:dyDescent="0.2">
      <c r="A60" s="844"/>
      <c r="B60" s="844"/>
    </row>
    <row r="61" spans="1:2" x14ac:dyDescent="0.2">
      <c r="A61" s="844"/>
      <c r="B61" s="844"/>
    </row>
    <row r="62" spans="1:2" x14ac:dyDescent="0.2">
      <c r="A62" s="844"/>
      <c r="B62" s="844"/>
    </row>
    <row r="63" spans="1:2" x14ac:dyDescent="0.2">
      <c r="A63" s="844"/>
      <c r="B63" s="844"/>
    </row>
    <row r="64" spans="1:2" x14ac:dyDescent="0.2">
      <c r="A64" s="844"/>
      <c r="B64" s="844"/>
    </row>
  </sheetData>
  <customSheetViews>
    <customSheetView guid="{FD66CCA4-E734-40F6-A42D-704ADC03C8FF}" showPageBreaks="1" fitToPage="1" printArea="1" hiddenRows="1" showRuler="0" topLeftCell="A2">
      <selection activeCell="P40" sqref="P40"/>
      <pageMargins left="0.39370078740157483" right="0.39370078740157483" top="0.67" bottom="0.19685039370078741" header="0.19685039370078741" footer="0.19685039370078741"/>
      <pageSetup paperSize="9" scale="99" orientation="landscape" r:id="rId1"/>
      <headerFooter alignWithMargins="0">
        <oddHeader>&amp;C&amp;B</oddHeader>
        <oddFooter>&amp;L&amp;"Tahoma,Corsivo"&amp;8Elenco Processi&amp;R&amp;P</oddFooter>
      </headerFooter>
    </customSheetView>
    <customSheetView guid="{0CDFE071-D2BF-4AC9-96FE-3C7CC2EB89D1}" showPageBreaks="1" fitToPage="1" printArea="1" hiddenRows="1" topLeftCell="A14">
      <selection activeCell="G38" sqref="G38:N42"/>
      <pageMargins left="0.39370078740157483" right="0.39370078740157483" top="0.67" bottom="0.19685039370078741" header="0.19685039370078741" footer="0.19685039370078741"/>
      <pageSetup paperSize="9" scale="98" orientation="landscape" r:id="rId2"/>
      <headerFooter alignWithMargins="0">
        <oddHeader>&amp;C&amp;B</oddHeader>
        <oddFooter>&amp;L&amp;"Tahoma,Corsivo"&amp;8Elenco Processi&amp;R&amp;P</oddFooter>
      </headerFooter>
    </customSheetView>
    <customSheetView guid="{5274FD7E-76C2-47C3-8C9C-C2C181076605}" showPageBreaks="1" fitToPage="1" showRuler="0" topLeftCell="A14">
      <selection activeCell="G38" sqref="G38:N42"/>
      <pageMargins left="0.39370078740157483" right="0.39370078740157483" top="0.67" bottom="0.19685039370078741" header="0.19685039370078741" footer="0.19685039370078741"/>
      <pageSetup paperSize="9" scale="65" orientation="landscape" r:id="rId3"/>
      <headerFooter alignWithMargins="0">
        <oddHeader>&amp;C&amp;B</oddHeader>
        <oddFooter>&amp;L&amp;"Tahoma,Corsivo"&amp;8Elenco Processi&amp;R&amp;P</oddFooter>
      </headerFooter>
    </customSheetView>
  </customSheetViews>
  <mergeCells count="186">
    <mergeCell ref="A59:B59"/>
    <mergeCell ref="A48:B48"/>
    <mergeCell ref="A49:B49"/>
    <mergeCell ref="A50:B50"/>
    <mergeCell ref="A51:B51"/>
    <mergeCell ref="A52:B52"/>
    <mergeCell ref="A53:B53"/>
    <mergeCell ref="A64:B64"/>
    <mergeCell ref="A54:B54"/>
    <mergeCell ref="A55:B55"/>
    <mergeCell ref="A56:B56"/>
    <mergeCell ref="A57:B57"/>
    <mergeCell ref="A58:B58"/>
    <mergeCell ref="A60:B60"/>
    <mergeCell ref="A61:B61"/>
    <mergeCell ref="A62:B62"/>
    <mergeCell ref="A63:B63"/>
    <mergeCell ref="A46:C46"/>
    <mergeCell ref="A42:C42"/>
    <mergeCell ref="E42:F42"/>
    <mergeCell ref="G42:H42"/>
    <mergeCell ref="I42:J42"/>
    <mergeCell ref="E43:F43"/>
    <mergeCell ref="G43:H43"/>
    <mergeCell ref="I43:J43"/>
    <mergeCell ref="K43:L43"/>
    <mergeCell ref="A41:C41"/>
    <mergeCell ref="E41:F41"/>
    <mergeCell ref="K41:L41"/>
    <mergeCell ref="M41:N41"/>
    <mergeCell ref="G41:H41"/>
    <mergeCell ref="I41:J41"/>
    <mergeCell ref="K42:L42"/>
    <mergeCell ref="M42:N42"/>
    <mergeCell ref="M43:N43"/>
    <mergeCell ref="A40:C40"/>
    <mergeCell ref="E40:F40"/>
    <mergeCell ref="A38:C38"/>
    <mergeCell ref="E38:F38"/>
    <mergeCell ref="A39:C39"/>
    <mergeCell ref="E39:F39"/>
    <mergeCell ref="K40:L40"/>
    <mergeCell ref="A36:N36"/>
    <mergeCell ref="G37:H37"/>
    <mergeCell ref="I37:J37"/>
    <mergeCell ref="K37:L37"/>
    <mergeCell ref="M37:N37"/>
    <mergeCell ref="M40:N40"/>
    <mergeCell ref="G38:H38"/>
    <mergeCell ref="I38:J38"/>
    <mergeCell ref="K38:L38"/>
    <mergeCell ref="M38:N38"/>
    <mergeCell ref="K39:L39"/>
    <mergeCell ref="M39:N39"/>
    <mergeCell ref="G39:H39"/>
    <mergeCell ref="I39:J39"/>
    <mergeCell ref="G40:H40"/>
    <mergeCell ref="I40:J40"/>
    <mergeCell ref="A32:C32"/>
    <mergeCell ref="D32:L32"/>
    <mergeCell ref="M32:N32"/>
    <mergeCell ref="A33:C33"/>
    <mergeCell ref="D33:L33"/>
    <mergeCell ref="M33:N33"/>
    <mergeCell ref="A30:C30"/>
    <mergeCell ref="D30:L30"/>
    <mergeCell ref="M30:N30"/>
    <mergeCell ref="A31:N31"/>
    <mergeCell ref="I25:L25"/>
    <mergeCell ref="M25:N25"/>
    <mergeCell ref="A28:N28"/>
    <mergeCell ref="A29:L29"/>
    <mergeCell ref="M29:N29"/>
    <mergeCell ref="M21:N21"/>
    <mergeCell ref="K22:L22"/>
    <mergeCell ref="M22:N22"/>
    <mergeCell ref="K23:L23"/>
    <mergeCell ref="M23:N23"/>
    <mergeCell ref="K24:L24"/>
    <mergeCell ref="M24:N24"/>
    <mergeCell ref="A23:D23"/>
    <mergeCell ref="E23:F23"/>
    <mergeCell ref="A24:D24"/>
    <mergeCell ref="E24:F24"/>
    <mergeCell ref="G24:H24"/>
    <mergeCell ref="I24:J24"/>
    <mergeCell ref="G23:H23"/>
    <mergeCell ref="I23:J23"/>
    <mergeCell ref="A22:D22"/>
    <mergeCell ref="E22:F22"/>
    <mergeCell ref="G22:H22"/>
    <mergeCell ref="I22:J22"/>
    <mergeCell ref="A21:D21"/>
    <mergeCell ref="E21:F21"/>
    <mergeCell ref="G21:H21"/>
    <mergeCell ref="I21:J21"/>
    <mergeCell ref="K21:L21"/>
    <mergeCell ref="A20:D20"/>
    <mergeCell ref="E20:F20"/>
    <mergeCell ref="G20:H20"/>
    <mergeCell ref="I20:J20"/>
    <mergeCell ref="K20:L20"/>
    <mergeCell ref="M20:N20"/>
    <mergeCell ref="A19:F19"/>
    <mergeCell ref="G19:H19"/>
    <mergeCell ref="I19:J19"/>
    <mergeCell ref="K19:L19"/>
    <mergeCell ref="K17:L17"/>
    <mergeCell ref="M17:N17"/>
    <mergeCell ref="A18:D18"/>
    <mergeCell ref="E18:F18"/>
    <mergeCell ref="G18:H18"/>
    <mergeCell ref="I18:J18"/>
    <mergeCell ref="K18:L18"/>
    <mergeCell ref="M18:N18"/>
    <mergeCell ref="A17:D17"/>
    <mergeCell ref="M19:N19"/>
    <mergeCell ref="A16:D16"/>
    <mergeCell ref="E16:F16"/>
    <mergeCell ref="G16:H16"/>
    <mergeCell ref="I16:J16"/>
    <mergeCell ref="K16:L16"/>
    <mergeCell ref="M16:N16"/>
    <mergeCell ref="E17:F17"/>
    <mergeCell ref="G17:H17"/>
    <mergeCell ref="I17:J17"/>
    <mergeCell ref="A15:D15"/>
    <mergeCell ref="E15:F15"/>
    <mergeCell ref="G15:H15"/>
    <mergeCell ref="M13:N13"/>
    <mergeCell ref="A14:D14"/>
    <mergeCell ref="E14:F14"/>
    <mergeCell ref="G14:H14"/>
    <mergeCell ref="I14:J14"/>
    <mergeCell ref="K14:L14"/>
    <mergeCell ref="M14:N14"/>
    <mergeCell ref="K15:L15"/>
    <mergeCell ref="I15:J15"/>
    <mergeCell ref="M15:N15"/>
    <mergeCell ref="A13:F13"/>
    <mergeCell ref="G13:H13"/>
    <mergeCell ref="I13:J13"/>
    <mergeCell ref="K13:L13"/>
    <mergeCell ref="M11:N11"/>
    <mergeCell ref="A12:F12"/>
    <mergeCell ref="G12:H12"/>
    <mergeCell ref="I12:J12"/>
    <mergeCell ref="K12:L12"/>
    <mergeCell ref="M12:N12"/>
    <mergeCell ref="A11:F11"/>
    <mergeCell ref="G11:H11"/>
    <mergeCell ref="I11:J11"/>
    <mergeCell ref="K11:L11"/>
    <mergeCell ref="M9:N9"/>
    <mergeCell ref="A10:F10"/>
    <mergeCell ref="G10:H10"/>
    <mergeCell ref="I10:J10"/>
    <mergeCell ref="K10:L10"/>
    <mergeCell ref="M10:N10"/>
    <mergeCell ref="A9:F9"/>
    <mergeCell ref="G9:H9"/>
    <mergeCell ref="I9:J9"/>
    <mergeCell ref="K9:L9"/>
    <mergeCell ref="M8:N8"/>
    <mergeCell ref="A5:F5"/>
    <mergeCell ref="G5:H5"/>
    <mergeCell ref="I5:J5"/>
    <mergeCell ref="K5:L5"/>
    <mergeCell ref="M5:N5"/>
    <mergeCell ref="A8:F8"/>
    <mergeCell ref="G8:H8"/>
    <mergeCell ref="I8:J8"/>
    <mergeCell ref="K8:L8"/>
    <mergeCell ref="A1:L1"/>
    <mergeCell ref="A2:N2"/>
    <mergeCell ref="A3:N3"/>
    <mergeCell ref="A4:F4"/>
    <mergeCell ref="K4:L4"/>
    <mergeCell ref="M4:N4"/>
    <mergeCell ref="A7:F7"/>
    <mergeCell ref="G7:N7"/>
    <mergeCell ref="A6:F6"/>
    <mergeCell ref="G6:H6"/>
    <mergeCell ref="I6:J6"/>
    <mergeCell ref="K6:L6"/>
    <mergeCell ref="M6:N6"/>
  </mergeCells>
  <phoneticPr fontId="27" type="noConversion"/>
  <pageMargins left="0.39370078740157483" right="0.39370078740157483" top="0.6692913385826772" bottom="0.19685039370078741" header="0.19685039370078741" footer="0.19685039370078741"/>
  <pageSetup paperSize="9" scale="95" orientation="landscape" r:id="rId4"/>
  <headerFooter alignWithMargins="0">
    <oddFooter>&amp;L&amp;"Tahoma,Corsivo"&amp;8Elenco Processi&amp;R&amp;P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N58"/>
  <sheetViews>
    <sheetView topLeftCell="A21" workbookViewId="0">
      <selection activeCell="A58" sqref="A58:L58"/>
    </sheetView>
  </sheetViews>
  <sheetFormatPr defaultRowHeight="15" x14ac:dyDescent="0.25"/>
  <sheetData>
    <row r="1" spans="1:14" ht="18.75" thickBot="1" x14ac:dyDescent="0.3">
      <c r="A1" s="520" t="s">
        <v>423</v>
      </c>
      <c r="B1" s="520"/>
      <c r="C1" s="520"/>
      <c r="D1" s="520"/>
      <c r="E1" s="520"/>
      <c r="F1" s="520"/>
      <c r="G1" s="520"/>
      <c r="H1" s="520"/>
      <c r="I1" s="520"/>
      <c r="J1" s="520"/>
      <c r="K1" s="520"/>
      <c r="L1" s="520"/>
      <c r="M1" s="520"/>
      <c r="N1" s="520"/>
    </row>
    <row r="2" spans="1:14" x14ac:dyDescent="0.25">
      <c r="A2" s="51"/>
      <c r="B2" s="51"/>
      <c r="C2" s="51"/>
      <c r="D2" s="51"/>
      <c r="E2" s="51"/>
      <c r="F2" s="51"/>
      <c r="G2" s="51"/>
      <c r="H2" s="51"/>
      <c r="I2" s="51"/>
      <c r="J2" s="51"/>
      <c r="K2" s="51"/>
      <c r="L2" s="51"/>
      <c r="M2" s="51"/>
      <c r="N2" s="51"/>
    </row>
    <row r="3" spans="1:14" ht="30" customHeight="1" x14ac:dyDescent="0.25">
      <c r="A3" s="1202" t="s">
        <v>410</v>
      </c>
      <c r="B3" s="1203"/>
      <c r="C3" s="1203"/>
      <c r="D3" s="1204"/>
      <c r="E3" s="524" t="s">
        <v>514</v>
      </c>
      <c r="F3" s="525"/>
      <c r="G3" s="525"/>
      <c r="H3" s="526"/>
      <c r="I3" s="1091" t="s">
        <v>390</v>
      </c>
      <c r="J3" s="1092"/>
      <c r="K3" s="1092"/>
      <c r="L3" s="1092"/>
      <c r="M3" s="1092"/>
      <c r="N3" s="1093"/>
    </row>
    <row r="4" spans="1:14" ht="15" customHeight="1" x14ac:dyDescent="0.25">
      <c r="A4" s="1205" t="s">
        <v>391</v>
      </c>
      <c r="B4" s="1206"/>
      <c r="C4" s="1206"/>
      <c r="D4" s="1207"/>
      <c r="E4" s="535" t="s">
        <v>515</v>
      </c>
      <c r="F4" s="535"/>
      <c r="G4" s="535"/>
      <c r="H4" s="535"/>
      <c r="I4" s="537" t="s">
        <v>510</v>
      </c>
      <c r="J4" s="538"/>
      <c r="K4" s="538"/>
      <c r="L4" s="992"/>
      <c r="M4" s="992"/>
      <c r="N4" s="993"/>
    </row>
    <row r="5" spans="1:14" x14ac:dyDescent="0.25">
      <c r="A5" s="1208"/>
      <c r="B5" s="1209"/>
      <c r="C5" s="1209"/>
      <c r="D5" s="1210"/>
      <c r="E5" s="535"/>
      <c r="F5" s="535"/>
      <c r="G5" s="535"/>
      <c r="H5" s="535"/>
      <c r="I5" s="994"/>
      <c r="J5" s="995"/>
      <c r="K5" s="995"/>
      <c r="L5" s="995"/>
      <c r="M5" s="995"/>
      <c r="N5" s="996"/>
    </row>
    <row r="6" spans="1:14" x14ac:dyDescent="0.25">
      <c r="A6" s="1219" t="s">
        <v>279</v>
      </c>
      <c r="B6" s="1220"/>
      <c r="C6" s="1220"/>
      <c r="D6" s="1221"/>
      <c r="E6" s="563" t="s">
        <v>466</v>
      </c>
      <c r="F6" s="563"/>
      <c r="G6" s="563"/>
      <c r="H6" s="564"/>
      <c r="I6" s="567" t="s">
        <v>280</v>
      </c>
      <c r="J6" s="567"/>
      <c r="K6" s="567"/>
      <c r="L6" s="567"/>
      <c r="M6" s="567"/>
      <c r="N6" s="567"/>
    </row>
    <row r="7" spans="1:14" x14ac:dyDescent="0.25">
      <c r="A7" s="1222"/>
      <c r="B7" s="1223"/>
      <c r="C7" s="1223"/>
      <c r="D7" s="1224"/>
      <c r="E7" s="565"/>
      <c r="F7" s="565"/>
      <c r="G7" s="565"/>
      <c r="H7" s="566"/>
      <c r="I7" s="568">
        <v>2026</v>
      </c>
      <c r="J7" s="569"/>
      <c r="K7" s="567">
        <v>2027</v>
      </c>
      <c r="L7" s="567"/>
      <c r="M7" s="567">
        <v>2028</v>
      </c>
      <c r="N7" s="567"/>
    </row>
    <row r="8" spans="1:14" x14ac:dyDescent="0.25">
      <c r="A8" s="1211" t="s">
        <v>281</v>
      </c>
      <c r="B8" s="1212"/>
      <c r="C8" s="1212"/>
      <c r="D8" s="1213"/>
      <c r="E8" s="525"/>
      <c r="F8" s="525"/>
      <c r="G8" s="525"/>
      <c r="H8" s="526"/>
      <c r="I8" s="549" t="s">
        <v>338</v>
      </c>
      <c r="J8" s="550"/>
      <c r="K8" s="551" t="s">
        <v>338</v>
      </c>
      <c r="L8" s="551"/>
      <c r="M8" s="551" t="s">
        <v>338</v>
      </c>
      <c r="N8" s="551"/>
    </row>
    <row r="9" spans="1:14" ht="42" customHeight="1" x14ac:dyDescent="0.25">
      <c r="A9" s="1214" t="s">
        <v>283</v>
      </c>
      <c r="B9" s="1215"/>
      <c r="C9" s="1216" t="s">
        <v>492</v>
      </c>
      <c r="D9" s="1217"/>
      <c r="E9" s="1217"/>
      <c r="F9" s="1217"/>
      <c r="G9" s="1217"/>
      <c r="H9" s="1217"/>
      <c r="I9" s="1217"/>
      <c r="J9" s="1217"/>
      <c r="K9" s="1217"/>
      <c r="L9" s="1217"/>
      <c r="M9" s="1217"/>
      <c r="N9" s="1218"/>
    </row>
    <row r="10" spans="1:14" x14ac:dyDescent="0.25">
      <c r="A10" s="576" t="s">
        <v>284</v>
      </c>
      <c r="B10" s="577"/>
      <c r="C10" s="1228" t="s">
        <v>761</v>
      </c>
      <c r="D10" s="1426"/>
      <c r="E10" s="1426"/>
      <c r="F10" s="1426"/>
      <c r="G10" s="1426"/>
      <c r="H10" s="1426"/>
      <c r="I10" s="1426"/>
      <c r="J10" s="1426"/>
      <c r="K10" s="1426"/>
      <c r="L10" s="1426"/>
      <c r="M10" s="1426"/>
      <c r="N10" s="1427"/>
    </row>
    <row r="11" spans="1:14" x14ac:dyDescent="0.25">
      <c r="A11" s="578"/>
      <c r="B11" s="579"/>
      <c r="C11" s="1428"/>
      <c r="D11" s="1429"/>
      <c r="E11" s="1429"/>
      <c r="F11" s="1429"/>
      <c r="G11" s="1429"/>
      <c r="H11" s="1429"/>
      <c r="I11" s="1429"/>
      <c r="J11" s="1429"/>
      <c r="K11" s="1429"/>
      <c r="L11" s="1429"/>
      <c r="M11" s="1429"/>
      <c r="N11" s="1430"/>
    </row>
    <row r="12" spans="1:14" x14ac:dyDescent="0.25">
      <c r="A12" s="578"/>
      <c r="B12" s="579"/>
      <c r="C12" s="1428"/>
      <c r="D12" s="1429"/>
      <c r="E12" s="1429"/>
      <c r="F12" s="1429"/>
      <c r="G12" s="1429"/>
      <c r="H12" s="1429"/>
      <c r="I12" s="1429"/>
      <c r="J12" s="1429"/>
      <c r="K12" s="1429"/>
      <c r="L12" s="1429"/>
      <c r="M12" s="1429"/>
      <c r="N12" s="1430"/>
    </row>
    <row r="13" spans="1:14" x14ac:dyDescent="0.25">
      <c r="A13" s="578"/>
      <c r="B13" s="579"/>
      <c r="C13" s="1428"/>
      <c r="D13" s="1429"/>
      <c r="E13" s="1429"/>
      <c r="F13" s="1429"/>
      <c r="G13" s="1429"/>
      <c r="H13" s="1429"/>
      <c r="I13" s="1429"/>
      <c r="J13" s="1429"/>
      <c r="K13" s="1429"/>
      <c r="L13" s="1429"/>
      <c r="M13" s="1429"/>
      <c r="N13" s="1430"/>
    </row>
    <row r="14" spans="1:14" ht="33" customHeight="1" x14ac:dyDescent="0.25">
      <c r="A14" s="578"/>
      <c r="B14" s="579"/>
      <c r="C14" s="1428"/>
      <c r="D14" s="1429"/>
      <c r="E14" s="1429"/>
      <c r="F14" s="1429"/>
      <c r="G14" s="1429"/>
      <c r="H14" s="1429"/>
      <c r="I14" s="1429"/>
      <c r="J14" s="1429"/>
      <c r="K14" s="1429"/>
      <c r="L14" s="1429"/>
      <c r="M14" s="1429"/>
      <c r="N14" s="1430"/>
    </row>
    <row r="15" spans="1:14" hidden="1" x14ac:dyDescent="0.25">
      <c r="A15" s="578"/>
      <c r="B15" s="579"/>
      <c r="C15" s="1428"/>
      <c r="D15" s="1429"/>
      <c r="E15" s="1429"/>
      <c r="F15" s="1429"/>
      <c r="G15" s="1429"/>
      <c r="H15" s="1429"/>
      <c r="I15" s="1429"/>
      <c r="J15" s="1429"/>
      <c r="K15" s="1429"/>
      <c r="L15" s="1429"/>
      <c r="M15" s="1429"/>
      <c r="N15" s="1430"/>
    </row>
    <row r="16" spans="1:14" hidden="1" x14ac:dyDescent="0.25">
      <c r="A16" s="578"/>
      <c r="B16" s="579"/>
      <c r="C16" s="1428"/>
      <c r="D16" s="1429"/>
      <c r="E16" s="1429"/>
      <c r="F16" s="1429"/>
      <c r="G16" s="1429"/>
      <c r="H16" s="1429"/>
      <c r="I16" s="1429"/>
      <c r="J16" s="1429"/>
      <c r="K16" s="1429"/>
      <c r="L16" s="1429"/>
      <c r="M16" s="1429"/>
      <c r="N16" s="1430"/>
    </row>
    <row r="17" spans="1:14" hidden="1" x14ac:dyDescent="0.25">
      <c r="A17" s="580"/>
      <c r="B17" s="581"/>
      <c r="C17" s="1431"/>
      <c r="D17" s="1432"/>
      <c r="E17" s="1432"/>
      <c r="F17" s="1432"/>
      <c r="G17" s="1432"/>
      <c r="H17" s="1432"/>
      <c r="I17" s="1432"/>
      <c r="J17" s="1432"/>
      <c r="K17" s="1432"/>
      <c r="L17" s="1432"/>
      <c r="M17" s="1432"/>
      <c r="N17" s="1433"/>
    </row>
    <row r="18" spans="1:14" x14ac:dyDescent="0.25">
      <c r="A18" s="591"/>
      <c r="B18" s="592"/>
      <c r="C18" s="592"/>
      <c r="D18" s="592"/>
      <c r="E18" s="592"/>
      <c r="F18" s="592"/>
      <c r="G18" s="592"/>
      <c r="H18" s="592"/>
      <c r="I18" s="592"/>
      <c r="J18" s="592"/>
      <c r="K18" s="592"/>
      <c r="L18" s="592"/>
      <c r="M18" s="592"/>
      <c r="N18" s="593"/>
    </row>
    <row r="19" spans="1:14" x14ac:dyDescent="0.25">
      <c r="A19" s="54">
        <v>1</v>
      </c>
      <c r="B19" s="570" t="s">
        <v>516</v>
      </c>
      <c r="C19" s="571"/>
      <c r="D19" s="571"/>
      <c r="E19" s="571"/>
      <c r="F19" s="571"/>
      <c r="G19" s="572"/>
      <c r="H19" s="54">
        <v>6</v>
      </c>
      <c r="I19" s="570"/>
      <c r="J19" s="571"/>
      <c r="K19" s="571"/>
      <c r="L19" s="571"/>
      <c r="M19" s="571"/>
      <c r="N19" s="572"/>
    </row>
    <row r="20" spans="1:14" x14ac:dyDescent="0.25">
      <c r="A20" s="54">
        <v>2</v>
      </c>
      <c r="B20" s="570" t="s">
        <v>517</v>
      </c>
      <c r="C20" s="571"/>
      <c r="D20" s="571"/>
      <c r="E20" s="571"/>
      <c r="F20" s="571"/>
      <c r="G20" s="572"/>
      <c r="H20" s="54">
        <v>7</v>
      </c>
      <c r="I20" s="570"/>
      <c r="J20" s="571"/>
      <c r="K20" s="571"/>
      <c r="L20" s="571"/>
      <c r="M20" s="571"/>
      <c r="N20" s="572"/>
    </row>
    <row r="21" spans="1:14" x14ac:dyDescent="0.25">
      <c r="A21" s="54">
        <v>3</v>
      </c>
      <c r="B21" s="570" t="s">
        <v>518</v>
      </c>
      <c r="C21" s="571"/>
      <c r="D21" s="571"/>
      <c r="E21" s="571"/>
      <c r="F21" s="571"/>
      <c r="G21" s="572"/>
      <c r="H21" s="54">
        <v>8</v>
      </c>
      <c r="I21" s="570"/>
      <c r="J21" s="571"/>
      <c r="K21" s="571"/>
      <c r="L21" s="571"/>
      <c r="M21" s="571"/>
      <c r="N21" s="572"/>
    </row>
    <row r="22" spans="1:14" x14ac:dyDescent="0.25">
      <c r="A22" s="54">
        <v>4</v>
      </c>
      <c r="B22" s="1225">
        <v>770</v>
      </c>
      <c r="C22" s="1226"/>
      <c r="D22" s="1226"/>
      <c r="E22" s="1226"/>
      <c r="F22" s="1226"/>
      <c r="G22" s="1227"/>
      <c r="H22" s="54">
        <v>9</v>
      </c>
      <c r="I22" s="570"/>
      <c r="J22" s="571"/>
      <c r="K22" s="571"/>
      <c r="L22" s="571"/>
      <c r="M22" s="571"/>
      <c r="N22" s="572"/>
    </row>
    <row r="23" spans="1:14" x14ac:dyDescent="0.25">
      <c r="A23" s="54">
        <v>5</v>
      </c>
      <c r="B23" s="570" t="s">
        <v>519</v>
      </c>
      <c r="C23" s="571"/>
      <c r="D23" s="571"/>
      <c r="E23" s="571"/>
      <c r="F23" s="571"/>
      <c r="G23" s="572"/>
      <c r="H23" s="54">
        <v>10</v>
      </c>
      <c r="I23" s="599"/>
      <c r="J23" s="599"/>
      <c r="K23" s="599"/>
      <c r="L23" s="599"/>
      <c r="M23" s="599"/>
      <c r="N23" s="599"/>
    </row>
    <row r="24" spans="1:14" x14ac:dyDescent="0.25">
      <c r="A24" s="600" t="s">
        <v>286</v>
      </c>
      <c r="B24" s="601"/>
      <c r="C24" s="601"/>
      <c r="D24" s="601"/>
      <c r="E24" s="601"/>
      <c r="F24" s="601"/>
      <c r="G24" s="601"/>
      <c r="H24" s="601"/>
      <c r="I24" s="601"/>
      <c r="J24" s="601"/>
      <c r="K24" s="601"/>
      <c r="L24" s="601"/>
      <c r="M24" s="601"/>
      <c r="N24" s="602"/>
    </row>
    <row r="25" spans="1:14" x14ac:dyDescent="0.25">
      <c r="A25" s="603" t="s">
        <v>287</v>
      </c>
      <c r="B25" s="604"/>
      <c r="C25" s="604"/>
      <c r="D25" s="604"/>
      <c r="E25" s="604"/>
      <c r="F25" s="604"/>
      <c r="G25" s="604"/>
      <c r="H25" s="605"/>
      <c r="I25" s="591" t="s">
        <v>909</v>
      </c>
      <c r="J25" s="593"/>
      <c r="K25" s="606" t="s">
        <v>910</v>
      </c>
      <c r="L25" s="606"/>
      <c r="M25" s="594" t="s">
        <v>288</v>
      </c>
      <c r="N25" s="594"/>
    </row>
    <row r="26" spans="1:14" x14ac:dyDescent="0.25">
      <c r="A26" s="595" t="s">
        <v>521</v>
      </c>
      <c r="B26" s="596"/>
      <c r="C26" s="596"/>
      <c r="D26" s="596"/>
      <c r="E26" s="596"/>
      <c r="F26" s="596"/>
      <c r="G26" s="596"/>
      <c r="H26" s="597"/>
      <c r="I26" s="598">
        <v>1</v>
      </c>
      <c r="J26" s="598"/>
      <c r="K26" s="598"/>
      <c r="L26" s="598"/>
      <c r="M26" s="598"/>
      <c r="N26" s="598"/>
    </row>
    <row r="27" spans="1:14" ht="15" customHeight="1" x14ac:dyDescent="0.25">
      <c r="A27" s="603" t="s">
        <v>289</v>
      </c>
      <c r="B27" s="604"/>
      <c r="C27" s="604"/>
      <c r="D27" s="604"/>
      <c r="E27" s="604"/>
      <c r="F27" s="604"/>
      <c r="G27" s="604"/>
      <c r="H27" s="605"/>
      <c r="I27" s="591" t="s">
        <v>909</v>
      </c>
      <c r="J27" s="593"/>
      <c r="K27" s="606" t="s">
        <v>910</v>
      </c>
      <c r="L27" s="606"/>
      <c r="M27" s="594" t="s">
        <v>288</v>
      </c>
      <c r="N27" s="594"/>
    </row>
    <row r="28" spans="1:14" x14ac:dyDescent="0.25">
      <c r="A28" s="595" t="s">
        <v>520</v>
      </c>
      <c r="B28" s="596"/>
      <c r="C28" s="596"/>
      <c r="D28" s="596"/>
      <c r="E28" s="596"/>
      <c r="F28" s="596"/>
      <c r="G28" s="596"/>
      <c r="H28" s="597"/>
      <c r="I28" s="1014">
        <v>1</v>
      </c>
      <c r="J28" s="598"/>
      <c r="K28" s="1434"/>
      <c r="L28" s="1434"/>
      <c r="M28" s="598"/>
      <c r="N28" s="598"/>
    </row>
    <row r="29" spans="1:14" x14ac:dyDescent="0.25">
      <c r="A29" s="595"/>
      <c r="B29" s="596"/>
      <c r="C29" s="596"/>
      <c r="D29" s="596"/>
      <c r="E29" s="596"/>
      <c r="F29" s="596"/>
      <c r="G29" s="596"/>
      <c r="H29" s="597"/>
      <c r="I29" s="607"/>
      <c r="J29" s="598"/>
      <c r="K29" s="607"/>
      <c r="L29" s="598"/>
      <c r="M29" s="598"/>
      <c r="N29" s="598"/>
    </row>
    <row r="30" spans="1:14" ht="15" customHeight="1" x14ac:dyDescent="0.25">
      <c r="A30" s="603" t="s">
        <v>290</v>
      </c>
      <c r="B30" s="604"/>
      <c r="C30" s="604"/>
      <c r="D30" s="604"/>
      <c r="E30" s="604"/>
      <c r="F30" s="604"/>
      <c r="G30" s="604"/>
      <c r="H30" s="605"/>
      <c r="I30" s="591" t="s">
        <v>909</v>
      </c>
      <c r="J30" s="593"/>
      <c r="K30" s="606" t="s">
        <v>910</v>
      </c>
      <c r="L30" s="606"/>
      <c r="M30" s="594" t="s">
        <v>288</v>
      </c>
      <c r="N30" s="594"/>
    </row>
    <row r="31" spans="1:14" x14ac:dyDescent="0.25">
      <c r="A31" s="595"/>
      <c r="B31" s="596"/>
      <c r="C31" s="596"/>
      <c r="D31" s="596"/>
      <c r="E31" s="596"/>
      <c r="F31" s="596"/>
      <c r="G31" s="596"/>
      <c r="H31" s="597"/>
      <c r="I31" s="1014"/>
      <c r="J31" s="598"/>
      <c r="K31" s="598"/>
      <c r="L31" s="598"/>
      <c r="M31" s="598"/>
      <c r="N31" s="598"/>
    </row>
    <row r="32" spans="1:14" x14ac:dyDescent="0.25">
      <c r="A32" s="595"/>
      <c r="B32" s="596"/>
      <c r="C32" s="596"/>
      <c r="D32" s="596"/>
      <c r="E32" s="596"/>
      <c r="F32" s="596"/>
      <c r="G32" s="596"/>
      <c r="H32" s="597"/>
      <c r="I32" s="598"/>
      <c r="J32" s="598"/>
      <c r="K32" s="598"/>
      <c r="L32" s="598"/>
      <c r="M32" s="598"/>
      <c r="N32" s="598"/>
    </row>
    <row r="33" spans="1:14" ht="15" customHeight="1" x14ac:dyDescent="0.25">
      <c r="A33" s="603" t="s">
        <v>291</v>
      </c>
      <c r="B33" s="604"/>
      <c r="C33" s="604"/>
      <c r="D33" s="604"/>
      <c r="E33" s="604"/>
      <c r="F33" s="604"/>
      <c r="G33" s="604"/>
      <c r="H33" s="605"/>
      <c r="I33" s="591" t="s">
        <v>909</v>
      </c>
      <c r="J33" s="593"/>
      <c r="K33" s="606" t="s">
        <v>910</v>
      </c>
      <c r="L33" s="606"/>
      <c r="M33" s="594" t="s">
        <v>288</v>
      </c>
      <c r="N33" s="594"/>
    </row>
    <row r="34" spans="1:14" x14ac:dyDescent="0.25">
      <c r="A34" s="609"/>
      <c r="B34" s="610"/>
      <c r="C34" s="610"/>
      <c r="D34" s="610"/>
      <c r="E34" s="610"/>
      <c r="F34" s="610"/>
      <c r="G34" s="610"/>
      <c r="H34" s="611"/>
      <c r="I34" s="1014"/>
      <c r="J34" s="598"/>
      <c r="K34" s="598"/>
      <c r="L34" s="598"/>
      <c r="M34" s="598"/>
      <c r="N34" s="598"/>
    </row>
    <row r="35" spans="1:14" ht="14.25" hidden="1" customHeight="1" x14ac:dyDescent="0.25">
      <c r="A35" s="609"/>
      <c r="B35" s="610"/>
      <c r="C35" s="610"/>
      <c r="D35" s="610"/>
      <c r="E35" s="610"/>
      <c r="F35" s="610"/>
      <c r="G35" s="610"/>
      <c r="H35" s="611"/>
      <c r="I35" s="598"/>
      <c r="J35" s="598"/>
      <c r="K35" s="598"/>
      <c r="L35" s="598"/>
      <c r="M35" s="598"/>
      <c r="N35" s="598"/>
    </row>
    <row r="36" spans="1:14" hidden="1" x14ac:dyDescent="0.25">
      <c r="A36" s="50"/>
      <c r="B36" s="50"/>
      <c r="C36" s="50"/>
      <c r="D36" s="50"/>
      <c r="E36" s="50"/>
      <c r="F36" s="50"/>
      <c r="G36" s="50"/>
      <c r="H36" s="50"/>
      <c r="I36" s="50"/>
      <c r="J36" s="50"/>
      <c r="K36" s="50"/>
      <c r="L36" s="50"/>
      <c r="M36" s="50"/>
      <c r="N36" s="50"/>
    </row>
    <row r="37" spans="1:14" x14ac:dyDescent="0.25">
      <c r="A37" s="600" t="s">
        <v>292</v>
      </c>
      <c r="B37" s="601"/>
      <c r="C37" s="601"/>
      <c r="D37" s="601"/>
      <c r="E37" s="601"/>
      <c r="F37" s="601"/>
      <c r="G37" s="601"/>
      <c r="H37" s="601"/>
      <c r="I37" s="601"/>
      <c r="J37" s="601"/>
      <c r="K37" s="601"/>
      <c r="L37" s="601"/>
      <c r="M37" s="601"/>
      <c r="N37" s="602"/>
    </row>
    <row r="38" spans="1:14" ht="42.75" x14ac:dyDescent="0.25">
      <c r="A38" s="594" t="s">
        <v>293</v>
      </c>
      <c r="B38" s="594"/>
      <c r="C38" s="57" t="s">
        <v>294</v>
      </c>
      <c r="D38" s="57" t="s">
        <v>295</v>
      </c>
      <c r="E38" s="57" t="s">
        <v>296</v>
      </c>
      <c r="F38" s="57" t="s">
        <v>297</v>
      </c>
      <c r="G38" s="57" t="s">
        <v>298</v>
      </c>
      <c r="H38" s="57" t="s">
        <v>299</v>
      </c>
      <c r="I38" s="57" t="s">
        <v>300</v>
      </c>
      <c r="J38" s="57" t="s">
        <v>301</v>
      </c>
      <c r="K38" s="57" t="s">
        <v>302</v>
      </c>
      <c r="L38" s="57" t="s">
        <v>303</v>
      </c>
      <c r="M38" s="57" t="s">
        <v>304</v>
      </c>
      <c r="N38" s="57" t="s">
        <v>305</v>
      </c>
    </row>
    <row r="39" spans="1:14" x14ac:dyDescent="0.25">
      <c r="A39" s="612">
        <f>IF(A19&gt;0,A19,"")</f>
        <v>1</v>
      </c>
      <c r="B39" s="613"/>
      <c r="C39" s="253"/>
      <c r="D39" s="253"/>
      <c r="E39" s="253"/>
      <c r="F39" s="253"/>
      <c r="G39" s="253"/>
      <c r="H39" s="253"/>
      <c r="I39" s="253"/>
      <c r="J39" s="253"/>
      <c r="K39" s="253"/>
      <c r="L39" s="253"/>
      <c r="M39" s="253"/>
      <c r="N39" s="253"/>
    </row>
    <row r="40" spans="1:14" ht="15.75" thickBot="1" x14ac:dyDescent="0.3">
      <c r="A40" s="612">
        <f>IF(A20&gt;0,A20,"")</f>
        <v>2</v>
      </c>
      <c r="B40" s="613"/>
      <c r="C40" s="58"/>
      <c r="D40" s="254"/>
      <c r="E40" s="58"/>
      <c r="F40" s="58"/>
      <c r="G40" s="254"/>
      <c r="H40" s="58"/>
      <c r="I40" s="58"/>
      <c r="J40" s="292"/>
      <c r="K40" s="273"/>
      <c r="L40" s="59"/>
      <c r="M40" s="277"/>
      <c r="N40" s="59"/>
    </row>
    <row r="41" spans="1:14" ht="15.75" thickBot="1" x14ac:dyDescent="0.3">
      <c r="A41" s="612">
        <v>3</v>
      </c>
      <c r="B41" s="613"/>
      <c r="C41" s="254"/>
      <c r="D41" s="254"/>
      <c r="E41" s="254"/>
      <c r="F41" s="254"/>
      <c r="G41" s="254"/>
      <c r="H41" s="254"/>
      <c r="I41" s="254"/>
      <c r="J41" s="254"/>
      <c r="K41" s="254"/>
      <c r="L41" s="254"/>
      <c r="M41" s="254"/>
      <c r="N41" s="277"/>
    </row>
    <row r="42" spans="1:14" x14ac:dyDescent="0.25">
      <c r="A42" s="612">
        <v>4</v>
      </c>
      <c r="B42" s="613"/>
      <c r="C42" s="58"/>
      <c r="D42" s="58"/>
      <c r="E42" s="58"/>
      <c r="F42" s="58"/>
      <c r="G42" s="58"/>
      <c r="H42" s="58"/>
      <c r="I42" s="58"/>
      <c r="J42" s="58"/>
      <c r="K42" s="58"/>
      <c r="L42" s="254"/>
      <c r="M42" s="58"/>
      <c r="N42" s="58"/>
    </row>
    <row r="43" spans="1:14" x14ac:dyDescent="0.25">
      <c r="A43" s="1199">
        <v>5</v>
      </c>
      <c r="B43" s="1199"/>
      <c r="C43" s="256"/>
      <c r="D43" s="256"/>
      <c r="E43" s="256"/>
      <c r="F43" s="256"/>
      <c r="G43" s="256"/>
      <c r="H43" s="256"/>
      <c r="I43" s="256"/>
      <c r="J43" s="256"/>
      <c r="K43" s="256"/>
      <c r="L43" s="274"/>
      <c r="M43" s="256"/>
      <c r="N43" s="256"/>
    </row>
    <row r="44" spans="1:14" x14ac:dyDescent="0.25">
      <c r="A44" s="623" t="s">
        <v>306</v>
      </c>
      <c r="B44" s="624"/>
      <c r="C44" s="624"/>
      <c r="D44" s="624"/>
      <c r="E44" s="624"/>
      <c r="F44" s="624"/>
      <c r="G44" s="624"/>
      <c r="H44" s="624"/>
      <c r="I44" s="624"/>
      <c r="J44" s="624"/>
      <c r="K44" s="624"/>
      <c r="L44" s="624"/>
      <c r="M44" s="624"/>
      <c r="N44" s="625"/>
    </row>
    <row r="45" spans="1:14" x14ac:dyDescent="0.25">
      <c r="A45" s="255" t="s">
        <v>307</v>
      </c>
      <c r="B45" s="626" t="s">
        <v>308</v>
      </c>
      <c r="C45" s="627"/>
      <c r="D45" s="627"/>
      <c r="E45" s="627"/>
      <c r="F45" s="628"/>
      <c r="G45" s="629" t="s">
        <v>309</v>
      </c>
      <c r="H45" s="629"/>
      <c r="I45" s="629" t="s">
        <v>310</v>
      </c>
      <c r="J45" s="629"/>
      <c r="K45" s="629" t="s">
        <v>311</v>
      </c>
      <c r="L45" s="629"/>
      <c r="M45" s="567" t="s">
        <v>312</v>
      </c>
      <c r="N45" s="567"/>
    </row>
    <row r="46" spans="1:14" x14ac:dyDescent="0.25">
      <c r="A46" s="256" t="s">
        <v>447</v>
      </c>
      <c r="B46" s="616" t="s">
        <v>911</v>
      </c>
      <c r="C46" s="617"/>
      <c r="D46" s="617"/>
      <c r="E46" s="617"/>
      <c r="F46" s="618"/>
      <c r="G46" s="619">
        <v>30.1</v>
      </c>
      <c r="H46" s="620"/>
      <c r="I46" s="621">
        <v>80</v>
      </c>
      <c r="J46" s="621"/>
      <c r="K46" s="621">
        <v>40</v>
      </c>
      <c r="L46" s="621"/>
      <c r="M46" s="622">
        <f>+G46*I46</f>
        <v>2408</v>
      </c>
      <c r="N46" s="622"/>
    </row>
    <row r="47" spans="1:14" x14ac:dyDescent="0.25">
      <c r="A47" s="256"/>
      <c r="B47" s="616"/>
      <c r="C47" s="617"/>
      <c r="D47" s="617"/>
      <c r="E47" s="617"/>
      <c r="F47" s="618"/>
      <c r="G47" s="619"/>
      <c r="H47" s="620"/>
      <c r="I47" s="621"/>
      <c r="J47" s="621"/>
      <c r="K47" s="621"/>
      <c r="L47" s="621"/>
      <c r="M47" s="622">
        <f>+G47*I47</f>
        <v>0</v>
      </c>
      <c r="N47" s="622"/>
    </row>
    <row r="48" spans="1:14" x14ac:dyDescent="0.25">
      <c r="A48" s="256"/>
      <c r="B48" s="616"/>
      <c r="C48" s="617"/>
      <c r="D48" s="617"/>
      <c r="E48" s="617"/>
      <c r="F48" s="618"/>
      <c r="G48" s="619"/>
      <c r="H48" s="620"/>
      <c r="I48" s="621"/>
      <c r="J48" s="621"/>
      <c r="K48" s="621"/>
      <c r="L48" s="621"/>
      <c r="M48" s="622">
        <f>+G48*I48</f>
        <v>0</v>
      </c>
      <c r="N48" s="622"/>
    </row>
    <row r="49" spans="1:14" x14ac:dyDescent="0.25">
      <c r="A49" s="256"/>
      <c r="B49" s="616"/>
      <c r="C49" s="617"/>
      <c r="D49" s="617"/>
      <c r="E49" s="617"/>
      <c r="F49" s="618"/>
      <c r="G49" s="619"/>
      <c r="H49" s="620"/>
      <c r="I49" s="621"/>
      <c r="J49" s="621"/>
      <c r="K49" s="621"/>
      <c r="L49" s="621"/>
      <c r="M49" s="622">
        <f>+G49*I49</f>
        <v>0</v>
      </c>
      <c r="N49" s="622"/>
    </row>
    <row r="50" spans="1:14" x14ac:dyDescent="0.25">
      <c r="A50" s="256"/>
      <c r="B50" s="616"/>
      <c r="C50" s="617"/>
      <c r="D50" s="617"/>
      <c r="E50" s="617"/>
      <c r="F50" s="618"/>
      <c r="G50" s="619"/>
      <c r="H50" s="620"/>
      <c r="I50" s="621"/>
      <c r="J50" s="621"/>
      <c r="K50" s="621"/>
      <c r="L50" s="621"/>
      <c r="M50" s="622"/>
      <c r="N50" s="622"/>
    </row>
    <row r="51" spans="1:14" hidden="1" x14ac:dyDescent="0.25">
      <c r="A51" s="256"/>
      <c r="B51" s="616"/>
      <c r="C51" s="617"/>
      <c r="D51" s="617"/>
      <c r="E51" s="617"/>
      <c r="F51" s="618"/>
      <c r="G51" s="619"/>
      <c r="H51" s="620"/>
      <c r="I51" s="621"/>
      <c r="J51" s="621"/>
      <c r="K51" s="621"/>
      <c r="L51" s="621"/>
      <c r="M51" s="622"/>
      <c r="N51" s="622"/>
    </row>
    <row r="52" spans="1:14" hidden="1" x14ac:dyDescent="0.25">
      <c r="A52" s="256"/>
      <c r="B52" s="616"/>
      <c r="C52" s="617"/>
      <c r="D52" s="617"/>
      <c r="E52" s="617"/>
      <c r="F52" s="618"/>
      <c r="G52" s="619"/>
      <c r="H52" s="620"/>
      <c r="I52" s="621"/>
      <c r="J52" s="621"/>
      <c r="K52" s="621"/>
      <c r="L52" s="621"/>
      <c r="M52" s="622"/>
      <c r="N52" s="622"/>
    </row>
    <row r="53" spans="1:14" x14ac:dyDescent="0.25">
      <c r="A53" s="261">
        <f>COUNTA(B46:F52)</f>
        <v>1</v>
      </c>
      <c r="B53" s="631" t="s">
        <v>313</v>
      </c>
      <c r="C53" s="631"/>
      <c r="D53" s="631"/>
      <c r="E53" s="631"/>
      <c r="F53" s="631"/>
      <c r="G53" s="631"/>
      <c r="H53" s="631"/>
      <c r="I53" s="631"/>
      <c r="J53" s="631"/>
      <c r="K53" s="631"/>
      <c r="L53" s="632"/>
      <c r="M53" s="1106">
        <f>SUM(M46:M52)</f>
        <v>2408</v>
      </c>
      <c r="N53" s="1106"/>
    </row>
    <row r="54" spans="1:14" x14ac:dyDescent="0.25">
      <c r="A54" s="262"/>
      <c r="B54" s="262"/>
      <c r="C54" s="262"/>
      <c r="D54" s="262"/>
      <c r="E54" s="262"/>
      <c r="F54" s="262"/>
      <c r="G54" s="262"/>
      <c r="H54" s="262"/>
      <c r="I54" s="262"/>
      <c r="J54" s="262"/>
      <c r="K54" s="262"/>
      <c r="L54" s="262"/>
      <c r="M54" s="262"/>
      <c r="N54" s="262"/>
    </row>
    <row r="55" spans="1:14" x14ac:dyDescent="0.25">
      <c r="A55" s="623" t="s">
        <v>314</v>
      </c>
      <c r="B55" s="624"/>
      <c r="C55" s="624"/>
      <c r="D55" s="624"/>
      <c r="E55" s="624"/>
      <c r="F55" s="624"/>
      <c r="G55" s="624"/>
      <c r="H55" s="624"/>
      <c r="I55" s="624"/>
      <c r="J55" s="624"/>
      <c r="K55" s="624"/>
      <c r="L55" s="624"/>
      <c r="M55" s="624"/>
      <c r="N55" s="625"/>
    </row>
    <row r="56" spans="1:14" x14ac:dyDescent="0.25">
      <c r="A56" s="648" t="s">
        <v>315</v>
      </c>
      <c r="B56" s="649"/>
      <c r="C56" s="649"/>
      <c r="D56" s="650"/>
      <c r="E56" s="648" t="s">
        <v>115</v>
      </c>
      <c r="F56" s="649"/>
      <c r="G56" s="649"/>
      <c r="H56" s="649"/>
      <c r="I56" s="649"/>
      <c r="J56" s="649"/>
      <c r="K56" s="649"/>
      <c r="L56" s="649"/>
      <c r="M56" s="635" t="s">
        <v>316</v>
      </c>
      <c r="N56" s="637"/>
    </row>
    <row r="57" spans="1:14" x14ac:dyDescent="0.25">
      <c r="A57" s="1421" t="s">
        <v>923</v>
      </c>
      <c r="B57" s="1422"/>
      <c r="C57" s="1422"/>
      <c r="D57" s="1423"/>
      <c r="E57" s="1422"/>
      <c r="F57" s="1422"/>
      <c r="G57" s="1422"/>
      <c r="H57" s="1422"/>
      <c r="I57" s="1422"/>
      <c r="J57" s="1422"/>
      <c r="K57" s="1422"/>
      <c r="L57" s="1423"/>
      <c r="M57" s="1435">
        <v>1000</v>
      </c>
      <c r="N57" s="1436"/>
    </row>
    <row r="58" spans="1:14" x14ac:dyDescent="0.25">
      <c r="A58" s="635" t="s">
        <v>317</v>
      </c>
      <c r="B58" s="636"/>
      <c r="C58" s="636"/>
      <c r="D58" s="636"/>
      <c r="E58" s="636"/>
      <c r="F58" s="636"/>
      <c r="G58" s="636"/>
      <c r="H58" s="636"/>
      <c r="I58" s="636"/>
      <c r="J58" s="636"/>
      <c r="K58" s="636"/>
      <c r="L58" s="637"/>
      <c r="M58" s="633">
        <f>SUM(M53+M57)</f>
        <v>3408</v>
      </c>
      <c r="N58" s="634"/>
    </row>
  </sheetData>
  <mergeCells count="137">
    <mergeCell ref="A58:L58"/>
    <mergeCell ref="M58:N58"/>
    <mergeCell ref="B53:L53"/>
    <mergeCell ref="M53:N53"/>
    <mergeCell ref="A55:N55"/>
    <mergeCell ref="A56:D56"/>
    <mergeCell ref="E56:L56"/>
    <mergeCell ref="M56:N56"/>
    <mergeCell ref="B51:F51"/>
    <mergeCell ref="G51:H51"/>
    <mergeCell ref="I51:J51"/>
    <mergeCell ref="K51:L51"/>
    <mergeCell ref="M51:N51"/>
    <mergeCell ref="B52:F52"/>
    <mergeCell ref="G52:H52"/>
    <mergeCell ref="I52:J52"/>
    <mergeCell ref="K52:L52"/>
    <mergeCell ref="M52:N52"/>
    <mergeCell ref="A57:D57"/>
    <mergeCell ref="E57:L57"/>
    <mergeCell ref="M57:N57"/>
    <mergeCell ref="B49:F49"/>
    <mergeCell ref="G49:H49"/>
    <mergeCell ref="I49:J49"/>
    <mergeCell ref="K49:L49"/>
    <mergeCell ref="M49:N49"/>
    <mergeCell ref="B50:F50"/>
    <mergeCell ref="G50:H50"/>
    <mergeCell ref="I50:J50"/>
    <mergeCell ref="K50:L50"/>
    <mergeCell ref="M50:N50"/>
    <mergeCell ref="B47:F47"/>
    <mergeCell ref="G47:H47"/>
    <mergeCell ref="I47:J47"/>
    <mergeCell ref="K47:L47"/>
    <mergeCell ref="M47:N47"/>
    <mergeCell ref="B48:F48"/>
    <mergeCell ref="G48:H48"/>
    <mergeCell ref="I48:J48"/>
    <mergeCell ref="K48:L48"/>
    <mergeCell ref="M48:N48"/>
    <mergeCell ref="B45:F45"/>
    <mergeCell ref="G45:H45"/>
    <mergeCell ref="I45:J45"/>
    <mergeCell ref="K45:L45"/>
    <mergeCell ref="M45:N45"/>
    <mergeCell ref="B46:F46"/>
    <mergeCell ref="G46:H46"/>
    <mergeCell ref="I46:J46"/>
    <mergeCell ref="K46:L46"/>
    <mergeCell ref="M46:N46"/>
    <mergeCell ref="A39:B39"/>
    <mergeCell ref="A40:B40"/>
    <mergeCell ref="A41:B41"/>
    <mergeCell ref="A42:B42"/>
    <mergeCell ref="A43:B43"/>
    <mergeCell ref="A44:N44"/>
    <mergeCell ref="A35:H35"/>
    <mergeCell ref="I35:J35"/>
    <mergeCell ref="K35:L35"/>
    <mergeCell ref="M35:N35"/>
    <mergeCell ref="A37:N37"/>
    <mergeCell ref="A38:B38"/>
    <mergeCell ref="A33:H33"/>
    <mergeCell ref="I33:J33"/>
    <mergeCell ref="K33:L33"/>
    <mergeCell ref="M33:N33"/>
    <mergeCell ref="A34:H34"/>
    <mergeCell ref="I34:J34"/>
    <mergeCell ref="K34:L34"/>
    <mergeCell ref="M34:N34"/>
    <mergeCell ref="A31:H31"/>
    <mergeCell ref="I31:J31"/>
    <mergeCell ref="K31:L31"/>
    <mergeCell ref="M31:N31"/>
    <mergeCell ref="A32:H32"/>
    <mergeCell ref="I32:J32"/>
    <mergeCell ref="K32:L32"/>
    <mergeCell ref="M32:N32"/>
    <mergeCell ref="A29:H29"/>
    <mergeCell ref="I29:J29"/>
    <mergeCell ref="K29:L29"/>
    <mergeCell ref="M29:N29"/>
    <mergeCell ref="A30:H30"/>
    <mergeCell ref="I30:J30"/>
    <mergeCell ref="K30:L30"/>
    <mergeCell ref="M30:N30"/>
    <mergeCell ref="A27:H27"/>
    <mergeCell ref="I27:J27"/>
    <mergeCell ref="K27:L27"/>
    <mergeCell ref="M27:N27"/>
    <mergeCell ref="A28:H28"/>
    <mergeCell ref="I28:J28"/>
    <mergeCell ref="K28:L28"/>
    <mergeCell ref="M28:N28"/>
    <mergeCell ref="A24:N24"/>
    <mergeCell ref="A25:H25"/>
    <mergeCell ref="I25:J25"/>
    <mergeCell ref="K25:L25"/>
    <mergeCell ref="M25:N25"/>
    <mergeCell ref="A26:H26"/>
    <mergeCell ref="I26:J26"/>
    <mergeCell ref="K26:L26"/>
    <mergeCell ref="M26:N26"/>
    <mergeCell ref="B22:G22"/>
    <mergeCell ref="I22:N22"/>
    <mergeCell ref="B23:G23"/>
    <mergeCell ref="I23:N23"/>
    <mergeCell ref="A10:B17"/>
    <mergeCell ref="C10:N17"/>
    <mergeCell ref="A18:N18"/>
    <mergeCell ref="B19:G19"/>
    <mergeCell ref="I19:N19"/>
    <mergeCell ref="B20:G20"/>
    <mergeCell ref="I20:N20"/>
    <mergeCell ref="A9:B9"/>
    <mergeCell ref="C9:N9"/>
    <mergeCell ref="A6:D7"/>
    <mergeCell ref="E6:H7"/>
    <mergeCell ref="I6:N6"/>
    <mergeCell ref="I7:J7"/>
    <mergeCell ref="K7:L7"/>
    <mergeCell ref="M7:N7"/>
    <mergeCell ref="B21:G21"/>
    <mergeCell ref="I21:N21"/>
    <mergeCell ref="A1:N1"/>
    <mergeCell ref="A3:D3"/>
    <mergeCell ref="E3:H3"/>
    <mergeCell ref="I3:N3"/>
    <mergeCell ref="A4:D5"/>
    <mergeCell ref="E4:H5"/>
    <mergeCell ref="I4:N5"/>
    <mergeCell ref="A8:D8"/>
    <mergeCell ref="E8:H8"/>
    <mergeCell ref="I8:J8"/>
    <mergeCell ref="K8:L8"/>
    <mergeCell ref="M8:N8"/>
  </mergeCells>
  <conditionalFormatting sqref="C39:N42">
    <cfRule type="cellIs" dxfId="38" priority="3" stopIfTrue="1" operator="equal">
      <formula>"x"</formula>
    </cfRule>
  </conditionalFormatting>
  <conditionalFormatting sqref="J40:N40">
    <cfRule type="cellIs" dxfId="37" priority="2" stopIfTrue="1" operator="equal">
      <formula>"x"</formula>
    </cfRule>
  </conditionalFormatting>
  <conditionalFormatting sqref="M41:N41">
    <cfRule type="cellIs" dxfId="36"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9:N42" xr:uid="{00000000-0002-0000-1D00-000000000000}"/>
  </dataValidations>
  <pageMargins left="0.7" right="0.7" top="0.75" bottom="0.75" header="0.3" footer="0.3"/>
  <pageSetup paperSize="9" orientation="landscape"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IU65418"/>
  <sheetViews>
    <sheetView topLeftCell="A71" zoomScaleNormal="100" workbookViewId="0">
      <selection activeCell="M51" sqref="M51:N51"/>
    </sheetView>
  </sheetViews>
  <sheetFormatPr defaultColWidth="9.140625" defaultRowHeight="12.75" x14ac:dyDescent="0.25"/>
  <cols>
    <col min="1" max="1" width="8.5703125" style="50" customWidth="1"/>
    <col min="2" max="3" width="12.28515625" style="50" customWidth="1"/>
    <col min="4" max="4" width="6.42578125" style="50" customWidth="1"/>
    <col min="5" max="5" width="10.42578125" style="50" bestFit="1" customWidth="1"/>
    <col min="6" max="6" width="4.85546875" style="50" customWidth="1"/>
    <col min="7" max="7" width="6.5703125" style="50" customWidth="1"/>
    <col min="8" max="8" width="4.42578125" style="50" customWidth="1"/>
    <col min="9" max="9" width="6.5703125" style="50" customWidth="1"/>
    <col min="10" max="10" width="7.140625" style="50" customWidth="1"/>
    <col min="11" max="11" width="6.5703125" style="50" customWidth="1"/>
    <col min="12" max="12" width="6.85546875" style="50" customWidth="1"/>
    <col min="13" max="14" width="6.5703125" style="50" customWidth="1"/>
    <col min="15" max="15" width="9.140625" style="50"/>
    <col min="16" max="16" width="2.85546875" style="50" customWidth="1"/>
    <col min="17" max="17" width="7.140625" style="50" customWidth="1"/>
    <col min="18" max="18" width="4.5703125" style="50" customWidth="1"/>
    <col min="19" max="244" width="9.140625" style="50"/>
    <col min="245" max="245" width="14.140625" style="50" bestFit="1" customWidth="1"/>
    <col min="246" max="16384" width="9.140625" style="50"/>
  </cols>
  <sheetData>
    <row r="1" spans="1:23" ht="18" customHeight="1" thickBot="1" x14ac:dyDescent="0.3">
      <c r="A1" s="520" t="s">
        <v>387</v>
      </c>
      <c r="B1" s="520"/>
      <c r="C1" s="520"/>
      <c r="D1" s="520"/>
      <c r="E1" s="520"/>
      <c r="F1" s="520"/>
      <c r="G1" s="520"/>
      <c r="H1" s="520"/>
      <c r="I1" s="520"/>
      <c r="J1" s="520"/>
      <c r="K1" s="520"/>
      <c r="L1" s="520"/>
      <c r="M1" s="520"/>
      <c r="N1" s="520"/>
    </row>
    <row r="2" spans="1:23" ht="26.25" customHeight="1" x14ac:dyDescent="0.25">
      <c r="A2" s="51"/>
      <c r="B2" s="51"/>
      <c r="C2" s="51"/>
      <c r="D2" s="51"/>
      <c r="E2" s="51"/>
      <c r="F2" s="51"/>
      <c r="G2" s="51"/>
      <c r="H2" s="51"/>
      <c r="I2" s="51"/>
      <c r="J2" s="51"/>
      <c r="K2" s="51"/>
      <c r="L2" s="51"/>
      <c r="M2" s="51"/>
      <c r="N2" s="51"/>
      <c r="O2" s="52"/>
      <c r="P2" s="52"/>
      <c r="Q2" s="52"/>
      <c r="R2" s="52"/>
      <c r="S2" s="52"/>
      <c r="T2" s="52"/>
      <c r="U2" s="52"/>
      <c r="V2" s="52"/>
      <c r="W2" s="52"/>
    </row>
    <row r="3" spans="1:23" s="52" customFormat="1" ht="31.7" customHeight="1" x14ac:dyDescent="0.25">
      <c r="A3" s="521" t="s">
        <v>385</v>
      </c>
      <c r="B3" s="522"/>
      <c r="C3" s="522"/>
      <c r="D3" s="523"/>
      <c r="E3" s="524" t="s">
        <v>672</v>
      </c>
      <c r="F3" s="525"/>
      <c r="G3" s="525"/>
      <c r="H3" s="526"/>
      <c r="I3" s="988" t="s">
        <v>358</v>
      </c>
      <c r="J3" s="988"/>
      <c r="K3" s="988"/>
      <c r="L3" s="988"/>
      <c r="M3" s="988"/>
      <c r="N3" s="988"/>
    </row>
    <row r="4" spans="1:23" s="52" customFormat="1" ht="12.75" customHeight="1" x14ac:dyDescent="0.25">
      <c r="A4" s="529" t="s">
        <v>386</v>
      </c>
      <c r="B4" s="530"/>
      <c r="C4" s="530"/>
      <c r="D4" s="531"/>
      <c r="E4" s="535" t="s">
        <v>672</v>
      </c>
      <c r="F4" s="536"/>
      <c r="G4" s="536"/>
      <c r="H4" s="536"/>
      <c r="I4" s="537" t="s">
        <v>359</v>
      </c>
      <c r="J4" s="538"/>
      <c r="K4" s="538"/>
      <c r="L4" s="992"/>
      <c r="M4" s="992"/>
      <c r="N4" s="993"/>
    </row>
    <row r="5" spans="1:23" s="52" customFormat="1" ht="13.7" customHeight="1" x14ac:dyDescent="0.25">
      <c r="A5" s="532"/>
      <c r="B5" s="533"/>
      <c r="C5" s="533"/>
      <c r="D5" s="534"/>
      <c r="E5" s="536"/>
      <c r="F5" s="536"/>
      <c r="G5" s="536"/>
      <c r="H5" s="536"/>
      <c r="I5" s="994"/>
      <c r="J5" s="995"/>
      <c r="K5" s="995"/>
      <c r="L5" s="995"/>
      <c r="M5" s="995"/>
      <c r="N5" s="996"/>
    </row>
    <row r="6" spans="1:23" s="52" customFormat="1" ht="21.75" customHeight="1" x14ac:dyDescent="0.25">
      <c r="A6" s="557" t="s">
        <v>279</v>
      </c>
      <c r="B6" s="558"/>
      <c r="C6" s="558"/>
      <c r="D6" s="559"/>
      <c r="E6" s="563" t="s">
        <v>673</v>
      </c>
      <c r="F6" s="563"/>
      <c r="G6" s="563"/>
      <c r="H6" s="564"/>
      <c r="I6" s="997" t="s">
        <v>280</v>
      </c>
      <c r="J6" s="997"/>
      <c r="K6" s="997"/>
      <c r="L6" s="997"/>
      <c r="M6" s="997"/>
      <c r="N6" s="997"/>
    </row>
    <row r="7" spans="1:23" s="52" customFormat="1" ht="15.75" customHeight="1" x14ac:dyDescent="0.25">
      <c r="A7" s="560"/>
      <c r="B7" s="561"/>
      <c r="C7" s="561"/>
      <c r="D7" s="562"/>
      <c r="E7" s="565"/>
      <c r="F7" s="565"/>
      <c r="G7" s="565"/>
      <c r="H7" s="566"/>
      <c r="I7" s="998">
        <v>2026</v>
      </c>
      <c r="J7" s="999"/>
      <c r="K7" s="1000"/>
      <c r="L7" s="1000"/>
      <c r="M7" s="1000"/>
      <c r="N7" s="1000"/>
    </row>
    <row r="8" spans="1:23" s="52" customFormat="1" ht="19.5" customHeight="1" x14ac:dyDescent="0.25">
      <c r="A8" s="544" t="s">
        <v>281</v>
      </c>
      <c r="B8" s="545"/>
      <c r="C8" s="545"/>
      <c r="D8" s="546"/>
      <c r="E8" s="547"/>
      <c r="F8" s="547"/>
      <c r="G8" s="547"/>
      <c r="H8" s="548"/>
      <c r="I8" s="989" t="s">
        <v>282</v>
      </c>
      <c r="J8" s="990"/>
      <c r="K8" s="991"/>
      <c r="L8" s="991"/>
      <c r="M8" s="991"/>
      <c r="N8" s="991"/>
    </row>
    <row r="9" spans="1:23" ht="38.25" customHeight="1" x14ac:dyDescent="0.25">
      <c r="A9" s="552" t="s">
        <v>283</v>
      </c>
      <c r="B9" s="553"/>
      <c r="C9" s="573" t="s">
        <v>758</v>
      </c>
      <c r="D9" s="555"/>
      <c r="E9" s="555"/>
      <c r="F9" s="555"/>
      <c r="G9" s="555"/>
      <c r="H9" s="555"/>
      <c r="I9" s="555"/>
      <c r="J9" s="555"/>
      <c r="K9" s="555"/>
      <c r="L9" s="555"/>
      <c r="M9" s="555"/>
      <c r="N9" s="556"/>
    </row>
    <row r="10" spans="1:23" ht="19.5" customHeight="1" x14ac:dyDescent="0.25">
      <c r="A10" s="576" t="s">
        <v>284</v>
      </c>
      <c r="B10" s="577"/>
      <c r="C10" s="1082" t="s">
        <v>835</v>
      </c>
      <c r="D10" s="1083"/>
      <c r="E10" s="1083"/>
      <c r="F10" s="1083"/>
      <c r="G10" s="1083"/>
      <c r="H10" s="1083"/>
      <c r="I10" s="1083"/>
      <c r="J10" s="1083"/>
      <c r="K10" s="1083"/>
      <c r="L10" s="1083"/>
      <c r="M10" s="1083"/>
      <c r="N10" s="1084"/>
    </row>
    <row r="11" spans="1:23" ht="19.5" customHeight="1" x14ac:dyDescent="0.25">
      <c r="A11" s="578"/>
      <c r="B11" s="579"/>
      <c r="C11" s="1085"/>
      <c r="D11" s="1086"/>
      <c r="E11" s="1086"/>
      <c r="F11" s="1086"/>
      <c r="G11" s="1086"/>
      <c r="H11" s="1086"/>
      <c r="I11" s="1086"/>
      <c r="J11" s="1086"/>
      <c r="K11" s="1086"/>
      <c r="L11" s="1086"/>
      <c r="M11" s="1086"/>
      <c r="N11" s="1087"/>
    </row>
    <row r="12" spans="1:23" ht="22.7" customHeight="1" x14ac:dyDescent="0.25">
      <c r="A12" s="578"/>
      <c r="B12" s="579"/>
      <c r="C12" s="1085"/>
      <c r="D12" s="1086"/>
      <c r="E12" s="1086"/>
      <c r="F12" s="1086"/>
      <c r="G12" s="1086"/>
      <c r="H12" s="1086"/>
      <c r="I12" s="1086"/>
      <c r="J12" s="1086"/>
      <c r="K12" s="1086"/>
      <c r="L12" s="1086"/>
      <c r="M12" s="1086"/>
      <c r="N12" s="1087"/>
    </row>
    <row r="13" spans="1:23" ht="31.7" customHeight="1" x14ac:dyDescent="0.25">
      <c r="A13" s="578"/>
      <c r="B13" s="579"/>
      <c r="C13" s="1085"/>
      <c r="D13" s="1086"/>
      <c r="E13" s="1086"/>
      <c r="F13" s="1086"/>
      <c r="G13" s="1086"/>
      <c r="H13" s="1086"/>
      <c r="I13" s="1086"/>
      <c r="J13" s="1086"/>
      <c r="K13" s="1086"/>
      <c r="L13" s="1086"/>
      <c r="M13" s="1086"/>
      <c r="N13" s="1087"/>
    </row>
    <row r="14" spans="1:23" ht="18.95" hidden="1" customHeight="1" x14ac:dyDescent="0.25">
      <c r="A14" s="578"/>
      <c r="B14" s="579"/>
      <c r="C14" s="1085"/>
      <c r="D14" s="1086"/>
      <c r="E14" s="1086"/>
      <c r="F14" s="1086"/>
      <c r="G14" s="1086"/>
      <c r="H14" s="1086"/>
      <c r="I14" s="1086"/>
      <c r="J14" s="1086"/>
      <c r="K14" s="1086"/>
      <c r="L14" s="1086"/>
      <c r="M14" s="1086"/>
      <c r="N14" s="1087"/>
    </row>
    <row r="15" spans="1:23" ht="16.5" hidden="1" customHeight="1" x14ac:dyDescent="0.25">
      <c r="A15" s="578"/>
      <c r="B15" s="579"/>
      <c r="C15" s="1085"/>
      <c r="D15" s="1086"/>
      <c r="E15" s="1086"/>
      <c r="F15" s="1086"/>
      <c r="G15" s="1086"/>
      <c r="H15" s="1086"/>
      <c r="I15" s="1086"/>
      <c r="J15" s="1086"/>
      <c r="K15" s="1086"/>
      <c r="L15" s="1086"/>
      <c r="M15" s="1086"/>
      <c r="N15" s="1087"/>
    </row>
    <row r="16" spans="1:23" ht="23.25" hidden="1" customHeight="1" x14ac:dyDescent="0.25">
      <c r="A16" s="578"/>
      <c r="B16" s="579"/>
      <c r="C16" s="1085"/>
      <c r="D16" s="1086"/>
      <c r="E16" s="1086"/>
      <c r="F16" s="1086"/>
      <c r="G16" s="1086"/>
      <c r="H16" s="1086"/>
      <c r="I16" s="1086"/>
      <c r="J16" s="1086"/>
      <c r="K16" s="1086"/>
      <c r="L16" s="1086"/>
      <c r="M16" s="1086"/>
      <c r="N16" s="1087"/>
    </row>
    <row r="17" spans="1:29" ht="20.25" hidden="1" customHeight="1" x14ac:dyDescent="0.25">
      <c r="A17" s="578"/>
      <c r="B17" s="579"/>
      <c r="C17" s="1085"/>
      <c r="D17" s="1086"/>
      <c r="E17" s="1086"/>
      <c r="F17" s="1086"/>
      <c r="G17" s="1086"/>
      <c r="H17" s="1086"/>
      <c r="I17" s="1086"/>
      <c r="J17" s="1086"/>
      <c r="K17" s="1086"/>
      <c r="L17" s="1086"/>
      <c r="M17" s="1086"/>
      <c r="N17" s="1087"/>
    </row>
    <row r="18" spans="1:29" ht="13.7" hidden="1" customHeight="1" x14ac:dyDescent="0.25">
      <c r="A18" s="578"/>
      <c r="B18" s="579"/>
      <c r="C18" s="1085"/>
      <c r="D18" s="1086"/>
      <c r="E18" s="1086"/>
      <c r="F18" s="1086"/>
      <c r="G18" s="1086"/>
      <c r="H18" s="1086"/>
      <c r="I18" s="1086"/>
      <c r="J18" s="1086"/>
      <c r="K18" s="1086"/>
      <c r="L18" s="1086"/>
      <c r="M18" s="1086"/>
      <c r="N18" s="1087"/>
    </row>
    <row r="19" spans="1:29" ht="13.7" hidden="1" customHeight="1" x14ac:dyDescent="0.25">
      <c r="A19" s="578"/>
      <c r="B19" s="579"/>
      <c r="C19" s="1085"/>
      <c r="D19" s="1086"/>
      <c r="E19" s="1086"/>
      <c r="F19" s="1086"/>
      <c r="G19" s="1086"/>
      <c r="H19" s="1086"/>
      <c r="I19" s="1086"/>
      <c r="J19" s="1086"/>
      <c r="K19" s="1086"/>
      <c r="L19" s="1086"/>
      <c r="M19" s="1086"/>
      <c r="N19" s="1087"/>
    </row>
    <row r="20" spans="1:29" ht="13.7" customHeight="1" x14ac:dyDescent="0.25">
      <c r="A20" s="578"/>
      <c r="B20" s="579"/>
      <c r="C20" s="1085"/>
      <c r="D20" s="1086"/>
      <c r="E20" s="1086"/>
      <c r="F20" s="1086"/>
      <c r="G20" s="1086"/>
      <c r="H20" s="1086"/>
      <c r="I20" s="1086"/>
      <c r="J20" s="1086"/>
      <c r="K20" s="1086"/>
      <c r="L20" s="1086"/>
      <c r="M20" s="1086"/>
      <c r="N20" s="1087"/>
    </row>
    <row r="21" spans="1:29" ht="13.7" customHeight="1" x14ac:dyDescent="0.25">
      <c r="A21" s="578"/>
      <c r="B21" s="579"/>
      <c r="C21" s="1085"/>
      <c r="D21" s="1086"/>
      <c r="E21" s="1086"/>
      <c r="F21" s="1086"/>
      <c r="G21" s="1086"/>
      <c r="H21" s="1086"/>
      <c r="I21" s="1086"/>
      <c r="J21" s="1086"/>
      <c r="K21" s="1086"/>
      <c r="L21" s="1086"/>
      <c r="M21" s="1086"/>
      <c r="N21" s="1087"/>
    </row>
    <row r="22" spans="1:29" ht="88.5" customHeight="1" x14ac:dyDescent="0.25">
      <c r="A22" s="580"/>
      <c r="B22" s="581"/>
      <c r="C22" s="1088"/>
      <c r="D22" s="1089"/>
      <c r="E22" s="1089"/>
      <c r="F22" s="1089"/>
      <c r="G22" s="1089"/>
      <c r="H22" s="1089"/>
      <c r="I22" s="1089"/>
      <c r="J22" s="1089"/>
      <c r="K22" s="1089"/>
      <c r="L22" s="1089"/>
      <c r="M22" s="1089"/>
      <c r="N22" s="1090"/>
    </row>
    <row r="23" spans="1:29" ht="18.95" customHeight="1" x14ac:dyDescent="0.25">
      <c r="A23" s="591" t="s">
        <v>285</v>
      </c>
      <c r="B23" s="592"/>
      <c r="C23" s="592"/>
      <c r="D23" s="592"/>
      <c r="E23" s="592"/>
      <c r="F23" s="592"/>
      <c r="G23" s="592"/>
      <c r="H23" s="592"/>
      <c r="I23" s="592"/>
      <c r="J23" s="592"/>
      <c r="K23" s="592"/>
      <c r="L23" s="592"/>
      <c r="M23" s="592"/>
      <c r="N23" s="593"/>
      <c r="R23" s="53"/>
      <c r="S23" s="53"/>
      <c r="T23" s="53"/>
      <c r="U23" s="53"/>
      <c r="V23" s="53"/>
      <c r="W23" s="53"/>
      <c r="X23" s="53"/>
      <c r="Y23" s="53"/>
      <c r="Z23" s="53"/>
      <c r="AA23" s="53"/>
      <c r="AB23" s="53"/>
      <c r="AC23" s="53"/>
    </row>
    <row r="24" spans="1:29" ht="31.7" customHeight="1" x14ac:dyDescent="0.25">
      <c r="A24" s="54">
        <v>1</v>
      </c>
      <c r="B24" s="570" t="s">
        <v>686</v>
      </c>
      <c r="C24" s="571"/>
      <c r="D24" s="571"/>
      <c r="E24" s="571"/>
      <c r="F24" s="571"/>
      <c r="G24" s="572"/>
      <c r="H24" s="54">
        <v>6</v>
      </c>
      <c r="I24" s="570" t="s">
        <v>691</v>
      </c>
      <c r="J24" s="571"/>
      <c r="K24" s="571"/>
      <c r="L24" s="571"/>
      <c r="M24" s="571"/>
      <c r="N24" s="572"/>
      <c r="R24" s="53"/>
      <c r="S24" s="53"/>
      <c r="T24" s="53"/>
      <c r="U24" s="53"/>
      <c r="V24" s="53"/>
      <c r="W24" s="53"/>
      <c r="X24" s="53"/>
      <c r="Y24" s="53"/>
      <c r="Z24" s="53"/>
      <c r="AA24" s="53"/>
      <c r="AB24" s="53"/>
      <c r="AC24" s="53"/>
    </row>
    <row r="25" spans="1:29" ht="40.700000000000003" customHeight="1" x14ac:dyDescent="0.25">
      <c r="A25" s="54">
        <v>2</v>
      </c>
      <c r="B25" s="570" t="s">
        <v>687</v>
      </c>
      <c r="C25" s="571"/>
      <c r="D25" s="571"/>
      <c r="E25" s="571"/>
      <c r="F25" s="571"/>
      <c r="G25" s="572"/>
      <c r="H25" s="54">
        <v>7</v>
      </c>
      <c r="I25" s="570" t="s">
        <v>839</v>
      </c>
      <c r="J25" s="571"/>
      <c r="K25" s="571"/>
      <c r="L25" s="571"/>
      <c r="M25" s="571"/>
      <c r="N25" s="572"/>
      <c r="R25" s="53"/>
      <c r="S25" s="53"/>
      <c r="T25" s="53"/>
      <c r="U25" s="53"/>
      <c r="V25" s="53"/>
      <c r="W25" s="53"/>
      <c r="X25" s="53"/>
      <c r="Y25" s="53"/>
      <c r="Z25" s="53"/>
      <c r="AA25" s="53"/>
      <c r="AB25" s="53"/>
      <c r="AC25" s="53"/>
    </row>
    <row r="26" spans="1:29" ht="32.25" customHeight="1" x14ac:dyDescent="0.25">
      <c r="A26" s="54">
        <v>3</v>
      </c>
      <c r="B26" s="570" t="s">
        <v>688</v>
      </c>
      <c r="C26" s="571"/>
      <c r="D26" s="571"/>
      <c r="E26" s="571"/>
      <c r="F26" s="571"/>
      <c r="G26" s="572"/>
      <c r="H26" s="54">
        <v>8</v>
      </c>
      <c r="I26" s="570" t="s">
        <v>840</v>
      </c>
      <c r="J26" s="571"/>
      <c r="K26" s="571"/>
      <c r="L26" s="571"/>
      <c r="M26" s="571"/>
      <c r="N26" s="572"/>
      <c r="R26" s="53"/>
      <c r="S26" s="53"/>
      <c r="T26" s="53"/>
      <c r="U26" s="53"/>
      <c r="V26" s="53"/>
      <c r="W26" s="53"/>
      <c r="X26" s="53"/>
      <c r="Y26" s="53"/>
      <c r="Z26" s="53"/>
      <c r="AA26" s="53"/>
      <c r="AB26" s="53"/>
      <c r="AC26" s="53"/>
    </row>
    <row r="27" spans="1:29" ht="33.75" customHeight="1" x14ac:dyDescent="0.25">
      <c r="A27" s="54">
        <v>4</v>
      </c>
      <c r="B27" s="570" t="s">
        <v>689</v>
      </c>
      <c r="C27" s="571"/>
      <c r="D27" s="571"/>
      <c r="E27" s="571"/>
      <c r="F27" s="571"/>
      <c r="G27" s="572"/>
      <c r="H27" s="54">
        <v>9</v>
      </c>
      <c r="I27" s="570" t="s">
        <v>841</v>
      </c>
      <c r="J27" s="571"/>
      <c r="K27" s="571"/>
      <c r="L27" s="571"/>
      <c r="M27" s="571"/>
      <c r="N27" s="572"/>
    </row>
    <row r="28" spans="1:29" ht="43.5" customHeight="1" x14ac:dyDescent="0.25">
      <c r="A28" s="54">
        <v>5</v>
      </c>
      <c r="B28" s="570" t="s">
        <v>690</v>
      </c>
      <c r="C28" s="571"/>
      <c r="D28" s="571"/>
      <c r="E28" s="571"/>
      <c r="F28" s="571"/>
      <c r="G28" s="572"/>
      <c r="H28" s="54">
        <v>10</v>
      </c>
      <c r="I28" s="599" t="s">
        <v>842</v>
      </c>
      <c r="J28" s="599"/>
      <c r="K28" s="599"/>
      <c r="L28" s="599"/>
      <c r="M28" s="599"/>
      <c r="N28" s="599"/>
    </row>
    <row r="29" spans="1:29" ht="43.5" customHeight="1" x14ac:dyDescent="0.25">
      <c r="A29" s="460">
        <v>11</v>
      </c>
      <c r="B29" s="1225" t="s">
        <v>843</v>
      </c>
      <c r="C29" s="1226"/>
      <c r="D29" s="1226"/>
      <c r="E29" s="1226"/>
      <c r="F29" s="1226"/>
      <c r="G29" s="1227"/>
      <c r="H29" s="461"/>
      <c r="I29" s="1444"/>
      <c r="J29" s="1445"/>
      <c r="K29" s="1445"/>
      <c r="L29" s="1445"/>
      <c r="M29" s="1445"/>
      <c r="N29" s="1446"/>
    </row>
    <row r="30" spans="1:29" ht="15" x14ac:dyDescent="0.25">
      <c r="A30" s="1010" t="s">
        <v>286</v>
      </c>
      <c r="B30" s="1011"/>
      <c r="C30" s="1011"/>
      <c r="D30" s="1011"/>
      <c r="E30" s="1011"/>
      <c r="F30" s="1011"/>
      <c r="G30" s="1011"/>
      <c r="H30" s="1011"/>
      <c r="I30" s="1011"/>
      <c r="J30" s="1011"/>
      <c r="K30" s="1011"/>
      <c r="L30" s="1011"/>
      <c r="M30" s="1011"/>
      <c r="N30" s="1011"/>
      <c r="O30" s="1012"/>
      <c r="P30" s="1012"/>
      <c r="Q30" s="1012"/>
      <c r="R30" s="1013"/>
    </row>
    <row r="31" spans="1:29" ht="27.95" customHeight="1" x14ac:dyDescent="0.25">
      <c r="A31" s="603" t="s">
        <v>287</v>
      </c>
      <c r="B31" s="604"/>
      <c r="C31" s="604"/>
      <c r="D31" s="604"/>
      <c r="E31" s="604"/>
      <c r="F31" s="604"/>
      <c r="G31" s="604"/>
      <c r="H31" s="605"/>
      <c r="I31" s="591" t="s">
        <v>909</v>
      </c>
      <c r="J31" s="593"/>
      <c r="K31" s="606" t="s">
        <v>910</v>
      </c>
      <c r="L31" s="606"/>
      <c r="M31" s="594" t="s">
        <v>288</v>
      </c>
      <c r="N31" s="594"/>
      <c r="O31" s="594">
        <v>2026</v>
      </c>
      <c r="P31" s="594"/>
      <c r="Q31" s="594"/>
      <c r="R31" s="594"/>
    </row>
    <row r="32" spans="1:29" x14ac:dyDescent="0.25">
      <c r="A32" s="595" t="s">
        <v>692</v>
      </c>
      <c r="B32" s="596"/>
      <c r="C32" s="596"/>
      <c r="D32" s="596"/>
      <c r="E32" s="596"/>
      <c r="F32" s="596"/>
      <c r="G32" s="596"/>
      <c r="H32" s="597"/>
      <c r="I32" s="598"/>
      <c r="J32" s="598"/>
      <c r="K32" s="1015"/>
      <c r="L32" s="1015"/>
      <c r="M32" s="598"/>
      <c r="N32" s="598"/>
      <c r="O32" s="598"/>
      <c r="P32" s="598"/>
      <c r="Q32" s="598"/>
      <c r="R32" s="598"/>
      <c r="T32" s="50">
        <v>2023</v>
      </c>
      <c r="U32" s="50">
        <v>2024</v>
      </c>
    </row>
    <row r="33" spans="1:21" ht="38.25" x14ac:dyDescent="0.25">
      <c r="A33" s="595" t="s">
        <v>696</v>
      </c>
      <c r="B33" s="596"/>
      <c r="C33" s="596"/>
      <c r="D33" s="596"/>
      <c r="E33" s="596"/>
      <c r="F33" s="596"/>
      <c r="G33" s="596"/>
      <c r="H33" s="597"/>
      <c r="I33" s="598">
        <v>6</v>
      </c>
      <c r="J33" s="598"/>
      <c r="K33" s="1015"/>
      <c r="L33" s="1015"/>
      <c r="M33" s="598"/>
      <c r="N33" s="598"/>
      <c r="O33" s="598"/>
      <c r="P33" s="598"/>
      <c r="Q33" s="598"/>
      <c r="R33" s="598"/>
      <c r="S33" s="324"/>
      <c r="T33" s="324" t="s">
        <v>844</v>
      </c>
      <c r="U33" s="324" t="s">
        <v>846</v>
      </c>
    </row>
    <row r="34" spans="1:21" x14ac:dyDescent="0.25">
      <c r="A34" s="595"/>
      <c r="B34" s="596"/>
      <c r="C34" s="596"/>
      <c r="D34" s="596"/>
      <c r="E34" s="596"/>
      <c r="F34" s="596"/>
      <c r="G34" s="596"/>
      <c r="H34" s="597"/>
      <c r="I34" s="1014"/>
      <c r="J34" s="598"/>
      <c r="K34" s="1015"/>
      <c r="L34" s="1015"/>
      <c r="M34" s="598"/>
      <c r="N34" s="598"/>
      <c r="O34" s="1014"/>
      <c r="P34" s="598"/>
      <c r="Q34" s="1014"/>
      <c r="R34" s="598"/>
      <c r="S34" s="324"/>
      <c r="T34" s="324" t="s">
        <v>845</v>
      </c>
      <c r="U34" s="324" t="s">
        <v>847</v>
      </c>
    </row>
    <row r="35" spans="1:21" ht="14.25" customHeight="1" x14ac:dyDescent="0.25">
      <c r="A35" s="1020"/>
      <c r="B35" s="1021"/>
      <c r="C35" s="1021"/>
      <c r="D35" s="1021"/>
      <c r="E35" s="1021"/>
      <c r="F35" s="1021"/>
      <c r="G35" s="1021"/>
      <c r="H35" s="1022"/>
      <c r="I35" s="1018"/>
      <c r="J35" s="1019"/>
      <c r="K35" s="1018"/>
      <c r="L35" s="1019"/>
      <c r="M35" s="1016"/>
      <c r="N35" s="1017"/>
      <c r="O35" s="1016"/>
      <c r="P35" s="1017"/>
      <c r="Q35" s="1016"/>
      <c r="R35" s="1017"/>
    </row>
    <row r="36" spans="1:21" ht="39" customHeight="1" x14ac:dyDescent="0.25">
      <c r="A36" s="595"/>
      <c r="B36" s="596"/>
      <c r="C36" s="596"/>
      <c r="D36" s="596"/>
      <c r="E36" s="596"/>
      <c r="F36" s="596"/>
      <c r="G36" s="596"/>
      <c r="H36" s="597"/>
      <c r="I36" s="598"/>
      <c r="J36" s="598"/>
      <c r="K36" s="1015"/>
      <c r="L36" s="1015"/>
      <c r="M36" s="598"/>
      <c r="N36" s="598"/>
      <c r="O36" s="598"/>
      <c r="P36" s="598"/>
      <c r="Q36" s="598"/>
      <c r="R36" s="598"/>
    </row>
    <row r="37" spans="1:21" ht="24.75" customHeight="1" x14ac:dyDescent="0.25">
      <c r="A37" s="603" t="s">
        <v>289</v>
      </c>
      <c r="B37" s="604"/>
      <c r="C37" s="604"/>
      <c r="D37" s="604"/>
      <c r="E37" s="604"/>
      <c r="F37" s="604"/>
      <c r="G37" s="604"/>
      <c r="H37" s="605"/>
      <c r="I37" s="591" t="s">
        <v>909</v>
      </c>
      <c r="J37" s="593"/>
      <c r="K37" s="606" t="s">
        <v>910</v>
      </c>
      <c r="L37" s="606"/>
      <c r="M37" s="594" t="s">
        <v>288</v>
      </c>
      <c r="N37" s="594"/>
      <c r="O37" s="594">
        <v>2026</v>
      </c>
      <c r="P37" s="594"/>
      <c r="Q37" s="594"/>
      <c r="R37" s="594"/>
    </row>
    <row r="38" spans="1:21" ht="63.95" customHeight="1" x14ac:dyDescent="0.25">
      <c r="A38" s="1468" t="s">
        <v>766</v>
      </c>
      <c r="B38" s="1469"/>
      <c r="C38" s="1469"/>
      <c r="D38" s="1469"/>
      <c r="E38" s="1469"/>
      <c r="F38" s="1469"/>
      <c r="G38" s="1469"/>
      <c r="H38" s="1470"/>
      <c r="I38" s="1471" t="s">
        <v>836</v>
      </c>
      <c r="J38" s="1308"/>
      <c r="K38" s="1467">
        <v>14000</v>
      </c>
      <c r="L38" s="1308"/>
      <c r="M38" s="1306" t="s">
        <v>888</v>
      </c>
      <c r="N38" s="1308"/>
      <c r="O38" s="1036"/>
      <c r="P38" s="1037"/>
      <c r="Q38" s="1036"/>
      <c r="R38" s="1037"/>
    </row>
    <row r="39" spans="1:21" ht="29.25" customHeight="1" x14ac:dyDescent="0.25">
      <c r="A39" s="1243" t="s">
        <v>889</v>
      </c>
      <c r="B39" s="1447"/>
      <c r="C39" s="1447"/>
      <c r="D39" s="1447"/>
      <c r="E39" s="1447"/>
      <c r="F39" s="1447"/>
      <c r="G39" s="1447"/>
      <c r="H39" s="1448"/>
      <c r="I39" s="1464" t="s">
        <v>890</v>
      </c>
      <c r="J39" s="1464"/>
      <c r="K39" s="1452">
        <v>18072.72</v>
      </c>
      <c r="L39" s="1453"/>
      <c r="M39" s="1025" t="s">
        <v>924</v>
      </c>
      <c r="N39" s="1026"/>
      <c r="O39" s="607" t="s">
        <v>338</v>
      </c>
      <c r="P39" s="598"/>
      <c r="Q39" s="607"/>
      <c r="R39" s="598"/>
    </row>
    <row r="40" spans="1:21" ht="35.25" customHeight="1" x14ac:dyDescent="0.25">
      <c r="A40" s="1243" t="s">
        <v>848</v>
      </c>
      <c r="B40" s="1447"/>
      <c r="C40" s="1447"/>
      <c r="D40" s="1447"/>
      <c r="E40" s="1447"/>
      <c r="F40" s="1447"/>
      <c r="G40" s="1447"/>
      <c r="H40" s="1448"/>
      <c r="I40" s="1277">
        <v>45723</v>
      </c>
      <c r="J40" s="1449"/>
      <c r="K40" s="1465">
        <v>11869.4</v>
      </c>
      <c r="L40" s="1466"/>
      <c r="M40" s="1454" t="s">
        <v>925</v>
      </c>
      <c r="N40" s="1455"/>
      <c r="O40" s="397" t="s">
        <v>338</v>
      </c>
      <c r="P40" s="334"/>
      <c r="Q40" s="397"/>
      <c r="R40" s="334"/>
    </row>
    <row r="41" spans="1:21" ht="33" customHeight="1" x14ac:dyDescent="0.25">
      <c r="A41" s="1243" t="s">
        <v>697</v>
      </c>
      <c r="B41" s="1447"/>
      <c r="C41" s="1447"/>
      <c r="D41" s="1447"/>
      <c r="E41" s="1447"/>
      <c r="F41" s="1447"/>
      <c r="G41" s="1447"/>
      <c r="H41" s="1448"/>
      <c r="I41" s="1255" t="s">
        <v>762</v>
      </c>
      <c r="J41" s="1256"/>
      <c r="K41" s="1465">
        <v>18854</v>
      </c>
      <c r="L41" s="1466"/>
      <c r="M41" s="1450" t="s">
        <v>891</v>
      </c>
      <c r="N41" s="1451"/>
      <c r="O41" s="397"/>
      <c r="P41" s="334"/>
      <c r="Q41" s="397"/>
      <c r="R41" s="334"/>
    </row>
    <row r="42" spans="1:21" ht="36" customHeight="1" x14ac:dyDescent="0.25">
      <c r="A42" s="1243" t="s">
        <v>763</v>
      </c>
      <c r="B42" s="1447"/>
      <c r="C42" s="1447"/>
      <c r="D42" s="1447"/>
      <c r="E42" s="1447"/>
      <c r="F42" s="1447"/>
      <c r="G42" s="1447"/>
      <c r="H42" s="1448"/>
      <c r="I42" s="1450" t="s">
        <v>892</v>
      </c>
      <c r="J42" s="1451"/>
      <c r="K42" s="1452">
        <v>155234</v>
      </c>
      <c r="L42" s="1453"/>
      <c r="M42" s="1454" t="s">
        <v>926</v>
      </c>
      <c r="N42" s="1455"/>
      <c r="O42" s="1255"/>
      <c r="P42" s="1256"/>
      <c r="Q42" s="1255"/>
      <c r="R42" s="1256"/>
    </row>
    <row r="43" spans="1:21" ht="31.7" customHeight="1" x14ac:dyDescent="0.25">
      <c r="A43" s="1243" t="s">
        <v>765</v>
      </c>
      <c r="B43" s="1447"/>
      <c r="C43" s="1447"/>
      <c r="D43" s="1447"/>
      <c r="E43" s="1447"/>
      <c r="F43" s="1447"/>
      <c r="G43" s="1447"/>
      <c r="H43" s="1448"/>
      <c r="I43" s="1025" t="s">
        <v>837</v>
      </c>
      <c r="J43" s="1026"/>
      <c r="K43" s="1462">
        <v>115064</v>
      </c>
      <c r="L43" s="1463"/>
      <c r="M43" s="1025" t="s">
        <v>926</v>
      </c>
      <c r="N43" s="1026"/>
      <c r="O43" s="607"/>
      <c r="P43" s="598"/>
      <c r="Q43" s="607"/>
      <c r="R43" s="598"/>
    </row>
    <row r="44" spans="1:21" ht="58.7" customHeight="1" x14ac:dyDescent="0.25">
      <c r="A44" s="1243" t="s">
        <v>849</v>
      </c>
      <c r="B44" s="1447"/>
      <c r="C44" s="1447"/>
      <c r="D44" s="1447"/>
      <c r="E44" s="1447"/>
      <c r="F44" s="1447"/>
      <c r="G44" s="1447"/>
      <c r="H44" s="1448"/>
      <c r="I44" s="1277">
        <v>45589</v>
      </c>
      <c r="J44" s="1449"/>
      <c r="K44" s="1465">
        <v>8979.2000000000007</v>
      </c>
      <c r="L44" s="1466"/>
      <c r="M44" s="1454" t="s">
        <v>927</v>
      </c>
      <c r="N44" s="1455"/>
      <c r="O44" s="1255"/>
      <c r="P44" s="1256"/>
      <c r="Q44" s="1255"/>
      <c r="R44" s="1256"/>
    </row>
    <row r="45" spans="1:21" ht="20.25" customHeight="1" x14ac:dyDescent="0.25">
      <c r="A45" s="1243" t="s">
        <v>698</v>
      </c>
      <c r="B45" s="1447"/>
      <c r="C45" s="1447"/>
      <c r="D45" s="1447"/>
      <c r="E45" s="1447"/>
      <c r="F45" s="1447"/>
      <c r="G45" s="1447"/>
      <c r="H45" s="1448"/>
      <c r="I45" s="1450" t="s">
        <v>838</v>
      </c>
      <c r="J45" s="1451"/>
      <c r="K45" s="1452">
        <v>4802</v>
      </c>
      <c r="L45" s="1453"/>
      <c r="M45" s="1450" t="s">
        <v>893</v>
      </c>
      <c r="N45" s="1451"/>
      <c r="O45" s="397"/>
      <c r="P45" s="398"/>
      <c r="Q45" s="397"/>
      <c r="R45" s="398"/>
    </row>
    <row r="46" spans="1:21" ht="26.25" customHeight="1" x14ac:dyDescent="0.25">
      <c r="A46" s="1243" t="s">
        <v>764</v>
      </c>
      <c r="B46" s="1447"/>
      <c r="C46" s="1447"/>
      <c r="D46" s="1447"/>
      <c r="E46" s="1447"/>
      <c r="F46" s="1447"/>
      <c r="G46" s="1447"/>
      <c r="H46" s="1448"/>
      <c r="I46" s="1456" t="s">
        <v>838</v>
      </c>
      <c r="J46" s="1015"/>
      <c r="K46" s="1452">
        <v>20344</v>
      </c>
      <c r="L46" s="1453"/>
      <c r="M46" s="1456" t="s">
        <v>894</v>
      </c>
      <c r="N46" s="1015"/>
      <c r="O46" s="607"/>
      <c r="P46" s="598"/>
      <c r="Q46" s="607"/>
      <c r="R46" s="598"/>
    </row>
    <row r="47" spans="1:21" ht="26.25" customHeight="1" x14ac:dyDescent="0.25">
      <c r="A47" s="1243" t="s">
        <v>850</v>
      </c>
      <c r="B47" s="1447"/>
      <c r="C47" s="1447"/>
      <c r="D47" s="1447"/>
      <c r="E47" s="1447"/>
      <c r="F47" s="1447"/>
      <c r="G47" s="1447"/>
      <c r="H47" s="1448"/>
      <c r="I47" s="1450"/>
      <c r="J47" s="1451"/>
      <c r="K47" s="1452">
        <v>3928.4</v>
      </c>
      <c r="L47" s="1453"/>
      <c r="M47" s="1454" t="s">
        <v>928</v>
      </c>
      <c r="N47" s="1455"/>
      <c r="O47" s="1255"/>
      <c r="P47" s="1256"/>
      <c r="Q47" s="1255"/>
      <c r="R47" s="1256"/>
    </row>
    <row r="48" spans="1:21" ht="24.75" customHeight="1" x14ac:dyDescent="0.25">
      <c r="A48" s="1243" t="s">
        <v>699</v>
      </c>
      <c r="B48" s="1447"/>
      <c r="C48" s="1447"/>
      <c r="D48" s="1447"/>
      <c r="E48" s="1447"/>
      <c r="F48" s="1447"/>
      <c r="G48" s="1447"/>
      <c r="H48" s="1448"/>
      <c r="I48" s="1456" t="s">
        <v>838</v>
      </c>
      <c r="J48" s="1015"/>
      <c r="K48" s="1452">
        <v>32589</v>
      </c>
      <c r="L48" s="1453"/>
      <c r="M48" s="1456" t="s">
        <v>895</v>
      </c>
      <c r="N48" s="1015"/>
      <c r="O48" s="607"/>
      <c r="P48" s="598"/>
      <c r="Q48" s="607"/>
      <c r="R48" s="598"/>
    </row>
    <row r="49" spans="1:18" ht="40.700000000000003" customHeight="1" x14ac:dyDescent="0.25">
      <c r="A49" s="1243" t="s">
        <v>929</v>
      </c>
      <c r="B49" s="1447"/>
      <c r="C49" s="1447"/>
      <c r="D49" s="1447"/>
      <c r="E49" s="1447"/>
      <c r="F49" s="1447"/>
      <c r="G49" s="1447"/>
      <c r="H49" s="1448"/>
      <c r="I49" s="1450"/>
      <c r="J49" s="1451"/>
      <c r="K49" s="1452">
        <v>11569</v>
      </c>
      <c r="L49" s="1453"/>
      <c r="M49" s="1450" t="s">
        <v>930</v>
      </c>
      <c r="N49" s="1451"/>
      <c r="O49" s="1255" t="s">
        <v>338</v>
      </c>
      <c r="P49" s="1256"/>
      <c r="Q49" s="1255"/>
      <c r="R49" s="1256"/>
    </row>
    <row r="50" spans="1:18" ht="54.95" customHeight="1" x14ac:dyDescent="0.25">
      <c r="A50" s="1243" t="s">
        <v>654</v>
      </c>
      <c r="B50" s="1447"/>
      <c r="C50" s="1447"/>
      <c r="D50" s="1447"/>
      <c r="E50" s="1447"/>
      <c r="F50" s="1447"/>
      <c r="G50" s="1447"/>
      <c r="H50" s="1448"/>
      <c r="I50" s="1450"/>
      <c r="J50" s="1451"/>
      <c r="K50" s="1452">
        <v>4326.3999999999996</v>
      </c>
      <c r="L50" s="1453"/>
      <c r="M50" s="1450" t="s">
        <v>927</v>
      </c>
      <c r="N50" s="1451"/>
      <c r="O50" s="1255"/>
      <c r="P50" s="1256"/>
      <c r="Q50" s="1255"/>
      <c r="R50" s="1256"/>
    </row>
    <row r="51" spans="1:18" ht="24.75" customHeight="1" x14ac:dyDescent="0.25">
      <c r="A51" s="1020"/>
      <c r="B51" s="1021"/>
      <c r="C51" s="1021"/>
      <c r="D51" s="1021"/>
      <c r="E51" s="1021"/>
      <c r="F51" s="1021"/>
      <c r="G51" s="1021"/>
      <c r="H51" s="1022"/>
      <c r="I51" s="607"/>
      <c r="J51" s="598"/>
      <c r="K51" s="607"/>
      <c r="L51" s="598"/>
      <c r="M51" s="598"/>
      <c r="N51" s="598"/>
      <c r="O51" s="607"/>
      <c r="P51" s="598"/>
      <c r="Q51" s="607"/>
      <c r="R51" s="598"/>
    </row>
    <row r="52" spans="1:18" ht="21.75" hidden="1" customHeight="1" x14ac:dyDescent="0.25">
      <c r="A52" s="595"/>
      <c r="B52" s="596"/>
      <c r="C52" s="596"/>
      <c r="D52" s="596"/>
      <c r="E52" s="596"/>
      <c r="F52" s="596"/>
      <c r="G52" s="596"/>
      <c r="H52" s="597"/>
      <c r="I52" s="607"/>
      <c r="J52" s="598"/>
      <c r="K52" s="607"/>
      <c r="L52" s="598"/>
      <c r="M52" s="598"/>
      <c r="N52" s="598"/>
      <c r="O52" s="607"/>
      <c r="P52" s="598"/>
      <c r="Q52" s="607"/>
      <c r="R52" s="598"/>
    </row>
    <row r="53" spans="1:18" ht="24.75" customHeight="1" x14ac:dyDescent="0.25">
      <c r="A53" s="603" t="s">
        <v>290</v>
      </c>
      <c r="B53" s="604"/>
      <c r="C53" s="604"/>
      <c r="D53" s="604"/>
      <c r="E53" s="604"/>
      <c r="F53" s="604"/>
      <c r="G53" s="604"/>
      <c r="H53" s="605"/>
      <c r="I53" s="591" t="s">
        <v>909</v>
      </c>
      <c r="J53" s="593"/>
      <c r="K53" s="606" t="s">
        <v>910</v>
      </c>
      <c r="L53" s="606"/>
      <c r="M53" s="594" t="s">
        <v>288</v>
      </c>
      <c r="N53" s="594"/>
      <c r="O53" s="594">
        <v>2026</v>
      </c>
      <c r="P53" s="594"/>
      <c r="Q53" s="594"/>
      <c r="R53" s="594"/>
    </row>
    <row r="54" spans="1:18" ht="15.75" customHeight="1" x14ac:dyDescent="0.25">
      <c r="A54" s="595"/>
      <c r="B54" s="596"/>
      <c r="C54" s="596"/>
      <c r="D54" s="596"/>
      <c r="E54" s="596"/>
      <c r="F54" s="596"/>
      <c r="G54" s="596"/>
      <c r="H54" s="597"/>
      <c r="I54" s="1027"/>
      <c r="J54" s="1028"/>
      <c r="K54" s="1018"/>
      <c r="L54" s="1019"/>
      <c r="M54" s="1016"/>
      <c r="N54" s="1017"/>
      <c r="O54" s="1027" t="s">
        <v>335</v>
      </c>
      <c r="P54" s="1028"/>
      <c r="Q54" s="1027" t="s">
        <v>335</v>
      </c>
      <c r="R54" s="1028"/>
    </row>
    <row r="55" spans="1:18" ht="0.95" hidden="1" customHeight="1" x14ac:dyDescent="0.25">
      <c r="A55" s="595"/>
      <c r="B55" s="596"/>
      <c r="C55" s="596"/>
      <c r="D55" s="596"/>
      <c r="E55" s="596"/>
      <c r="F55" s="596"/>
      <c r="G55" s="596"/>
      <c r="H55" s="597"/>
      <c r="I55" s="608"/>
      <c r="J55" s="608"/>
      <c r="K55" s="1015"/>
      <c r="L55" s="1015"/>
      <c r="M55" s="598"/>
      <c r="N55" s="598"/>
      <c r="O55" s="598"/>
      <c r="P55" s="598"/>
      <c r="Q55" s="598"/>
      <c r="R55" s="598"/>
    </row>
    <row r="56" spans="1:18" hidden="1" x14ac:dyDescent="0.25">
      <c r="A56" s="595"/>
      <c r="B56" s="596"/>
      <c r="C56" s="596"/>
      <c r="D56" s="596"/>
      <c r="E56" s="596"/>
      <c r="F56" s="596"/>
      <c r="G56" s="596"/>
      <c r="H56" s="597"/>
      <c r="I56" s="598"/>
      <c r="J56" s="598"/>
      <c r="K56" s="1015"/>
      <c r="L56" s="1015"/>
      <c r="M56" s="598"/>
      <c r="N56" s="598"/>
      <c r="O56" s="598"/>
      <c r="P56" s="598"/>
      <c r="Q56" s="598"/>
      <c r="R56" s="598"/>
    </row>
    <row r="57" spans="1:18" hidden="1" x14ac:dyDescent="0.25">
      <c r="A57" s="595"/>
      <c r="B57" s="596"/>
      <c r="C57" s="596"/>
      <c r="D57" s="596"/>
      <c r="E57" s="596"/>
      <c r="F57" s="596"/>
      <c r="G57" s="596"/>
      <c r="H57" s="597"/>
      <c r="I57" s="598"/>
      <c r="J57" s="598"/>
      <c r="K57" s="1015"/>
      <c r="L57" s="1015"/>
      <c r="M57" s="598"/>
      <c r="N57" s="598"/>
      <c r="O57" s="598"/>
      <c r="P57" s="598"/>
      <c r="Q57" s="598"/>
      <c r="R57" s="598"/>
    </row>
    <row r="58" spans="1:18" ht="39" customHeight="1" x14ac:dyDescent="0.25">
      <c r="A58" s="603" t="s">
        <v>291</v>
      </c>
      <c r="B58" s="604"/>
      <c r="C58" s="604"/>
      <c r="D58" s="604"/>
      <c r="E58" s="604"/>
      <c r="F58" s="604"/>
      <c r="G58" s="604"/>
      <c r="H58" s="605"/>
      <c r="I58" s="591" t="s">
        <v>909</v>
      </c>
      <c r="J58" s="593"/>
      <c r="K58" s="606" t="s">
        <v>910</v>
      </c>
      <c r="L58" s="606"/>
      <c r="M58" s="594" t="s">
        <v>288</v>
      </c>
      <c r="N58" s="594"/>
      <c r="O58" s="594">
        <v>2026</v>
      </c>
      <c r="P58" s="594"/>
      <c r="Q58" s="594"/>
      <c r="R58" s="594"/>
    </row>
    <row r="59" spans="1:18" x14ac:dyDescent="0.25">
      <c r="A59" s="609"/>
      <c r="B59" s="610"/>
      <c r="C59" s="610"/>
      <c r="D59" s="610"/>
      <c r="E59" s="610"/>
      <c r="F59" s="610"/>
      <c r="G59" s="610"/>
      <c r="H59" s="611"/>
      <c r="I59" s="598"/>
      <c r="J59" s="598"/>
      <c r="K59" s="598"/>
      <c r="L59" s="598"/>
      <c r="M59" s="598"/>
      <c r="N59" s="598"/>
      <c r="O59" s="598"/>
      <c r="P59" s="598"/>
      <c r="Q59" s="598"/>
      <c r="R59" s="598"/>
    </row>
    <row r="60" spans="1:18" x14ac:dyDescent="0.25">
      <c r="A60" s="609"/>
      <c r="B60" s="610"/>
      <c r="C60" s="610"/>
      <c r="D60" s="610"/>
      <c r="E60" s="610"/>
      <c r="F60" s="610"/>
      <c r="G60" s="610"/>
      <c r="H60" s="611"/>
      <c r="I60" s="598"/>
      <c r="J60" s="598"/>
      <c r="K60" s="598"/>
      <c r="L60" s="598"/>
      <c r="M60" s="598"/>
      <c r="N60" s="598"/>
      <c r="O60" s="598"/>
      <c r="P60" s="598"/>
      <c r="Q60" s="598"/>
      <c r="R60" s="598"/>
    </row>
    <row r="61" spans="1:18" x14ac:dyDescent="0.25">
      <c r="A61" s="609"/>
      <c r="B61" s="610"/>
      <c r="C61" s="610"/>
      <c r="D61" s="610"/>
      <c r="E61" s="610"/>
      <c r="F61" s="610"/>
      <c r="G61" s="610"/>
      <c r="H61" s="611"/>
      <c r="I61" s="1014"/>
      <c r="J61" s="598"/>
      <c r="K61" s="1014"/>
      <c r="L61" s="598"/>
      <c r="M61" s="598"/>
      <c r="N61" s="598"/>
      <c r="O61" s="1014"/>
      <c r="P61" s="598"/>
      <c r="Q61" s="1014"/>
      <c r="R61" s="598"/>
    </row>
    <row r="62" spans="1:18" hidden="1" x14ac:dyDescent="0.25">
      <c r="A62" s="609"/>
      <c r="B62" s="610"/>
      <c r="C62" s="610"/>
      <c r="D62" s="610"/>
      <c r="E62" s="610"/>
      <c r="F62" s="610"/>
      <c r="G62" s="610"/>
      <c r="H62" s="611"/>
      <c r="I62" s="598"/>
      <c r="J62" s="598"/>
      <c r="K62" s="598"/>
      <c r="L62" s="598"/>
      <c r="M62" s="598"/>
      <c r="N62" s="598"/>
      <c r="O62" s="598"/>
      <c r="P62" s="598"/>
      <c r="Q62" s="598"/>
      <c r="R62" s="598"/>
    </row>
    <row r="63" spans="1:18" hidden="1" x14ac:dyDescent="0.25">
      <c r="A63" s="609"/>
      <c r="B63" s="610"/>
      <c r="C63" s="610"/>
      <c r="D63" s="610"/>
      <c r="E63" s="610"/>
      <c r="F63" s="610"/>
      <c r="G63" s="610"/>
      <c r="H63" s="611"/>
      <c r="I63" s="598"/>
      <c r="J63" s="598"/>
      <c r="K63" s="598"/>
      <c r="L63" s="598"/>
      <c r="M63" s="598"/>
      <c r="N63" s="598"/>
      <c r="O63" s="598"/>
      <c r="P63" s="598"/>
      <c r="Q63" s="598"/>
      <c r="R63" s="598"/>
    </row>
    <row r="64" spans="1:18" hidden="1" x14ac:dyDescent="0.25"/>
    <row r="65" spans="1:15" x14ac:dyDescent="0.25">
      <c r="A65" s="600" t="s">
        <v>292</v>
      </c>
      <c r="B65" s="601"/>
      <c r="C65" s="601"/>
      <c r="D65" s="601"/>
      <c r="E65" s="601"/>
      <c r="F65" s="601"/>
      <c r="G65" s="601"/>
      <c r="H65" s="601"/>
      <c r="I65" s="601"/>
      <c r="J65" s="601"/>
      <c r="K65" s="601"/>
      <c r="L65" s="601"/>
      <c r="M65" s="601"/>
      <c r="N65" s="602"/>
    </row>
    <row r="66" spans="1:15" ht="44.25" customHeight="1" x14ac:dyDescent="0.25">
      <c r="A66" s="594" t="s">
        <v>293</v>
      </c>
      <c r="B66" s="594"/>
      <c r="C66" s="57" t="s">
        <v>294</v>
      </c>
      <c r="D66" s="57" t="s">
        <v>295</v>
      </c>
      <c r="E66" s="57" t="s">
        <v>296</v>
      </c>
      <c r="F66" s="57" t="s">
        <v>297</v>
      </c>
      <c r="G66" s="57" t="s">
        <v>298</v>
      </c>
      <c r="H66" s="57" t="s">
        <v>299</v>
      </c>
      <c r="I66" s="57" t="s">
        <v>300</v>
      </c>
      <c r="J66" s="57" t="s">
        <v>301</v>
      </c>
      <c r="K66" s="57" t="s">
        <v>302</v>
      </c>
      <c r="L66" s="57" t="s">
        <v>303</v>
      </c>
      <c r="M66" s="57" t="s">
        <v>304</v>
      </c>
      <c r="N66" s="57" t="s">
        <v>305</v>
      </c>
    </row>
    <row r="67" spans="1:15" ht="12" customHeight="1" x14ac:dyDescent="0.25">
      <c r="A67" s="612">
        <v>37</v>
      </c>
      <c r="B67" s="613"/>
      <c r="C67" s="330"/>
      <c r="D67" s="330"/>
      <c r="E67" s="330"/>
      <c r="F67" s="330"/>
      <c r="G67" s="330"/>
      <c r="H67" s="330"/>
      <c r="I67" s="330"/>
      <c r="J67" s="330"/>
      <c r="K67" s="330"/>
      <c r="L67" s="330"/>
      <c r="M67" s="58"/>
      <c r="N67" s="58"/>
    </row>
    <row r="68" spans="1:15" ht="12" customHeight="1" x14ac:dyDescent="0.25">
      <c r="A68" s="612">
        <v>38</v>
      </c>
      <c r="B68" s="613"/>
      <c r="C68" s="330"/>
      <c r="D68" s="330"/>
      <c r="E68" s="330"/>
      <c r="F68" s="330"/>
      <c r="G68" s="330"/>
      <c r="H68" s="330"/>
      <c r="I68" s="330"/>
      <c r="J68" s="330"/>
      <c r="K68" s="330"/>
      <c r="L68" s="330"/>
      <c r="M68" s="58"/>
      <c r="N68" s="58"/>
    </row>
    <row r="69" spans="1:15" ht="12" customHeight="1" x14ac:dyDescent="0.25">
      <c r="A69" s="612">
        <v>39</v>
      </c>
      <c r="B69" s="613"/>
      <c r="C69" s="330"/>
      <c r="D69" s="330"/>
      <c r="E69" s="330"/>
      <c r="F69" s="330"/>
      <c r="G69" s="330"/>
      <c r="H69" s="330"/>
      <c r="I69" s="330"/>
      <c r="J69" s="330"/>
      <c r="K69" s="330"/>
      <c r="L69" s="330"/>
      <c r="M69" s="58"/>
      <c r="N69" s="58"/>
    </row>
    <row r="70" spans="1:15" ht="12" customHeight="1" thickBot="1" x14ac:dyDescent="0.3">
      <c r="A70" s="612">
        <v>40</v>
      </c>
      <c r="B70" s="613"/>
      <c r="C70" s="330"/>
      <c r="D70" s="330"/>
      <c r="E70" s="330"/>
      <c r="F70" s="382"/>
      <c r="G70" s="382"/>
      <c r="H70" s="382"/>
      <c r="I70" s="330"/>
      <c r="J70" s="330"/>
      <c r="K70" s="330"/>
      <c r="L70" s="330"/>
      <c r="M70" s="58"/>
      <c r="N70" s="59"/>
    </row>
    <row r="71" spans="1:15" ht="12" customHeight="1" x14ac:dyDescent="0.25">
      <c r="A71" s="612">
        <v>41</v>
      </c>
      <c r="B71" s="613"/>
      <c r="C71" s="330"/>
      <c r="D71" s="330"/>
      <c r="E71" s="330"/>
      <c r="F71" s="382"/>
      <c r="G71" s="382"/>
      <c r="H71" s="382"/>
      <c r="I71" s="330"/>
      <c r="J71" s="330"/>
      <c r="K71" s="330"/>
      <c r="L71" s="330"/>
      <c r="M71" s="58"/>
      <c r="N71" s="58"/>
    </row>
    <row r="72" spans="1:15" ht="12" customHeight="1" x14ac:dyDescent="0.25">
      <c r="A72" s="612">
        <v>42</v>
      </c>
      <c r="B72" s="613"/>
      <c r="C72" s="330"/>
      <c r="D72" s="330"/>
      <c r="E72" s="417"/>
      <c r="F72" s="382"/>
      <c r="G72" s="382"/>
      <c r="H72" s="382"/>
      <c r="I72" s="330"/>
      <c r="J72" s="330"/>
      <c r="K72" s="330"/>
      <c r="L72" s="330"/>
      <c r="M72" s="58"/>
      <c r="N72" s="58"/>
    </row>
    <row r="73" spans="1:15" ht="12" customHeight="1" x14ac:dyDescent="0.25">
      <c r="A73" s="612">
        <v>43</v>
      </c>
      <c r="B73" s="613"/>
      <c r="C73" s="330"/>
      <c r="D73" s="330"/>
      <c r="E73" s="330"/>
      <c r="F73" s="382"/>
      <c r="G73" s="382"/>
      <c r="H73" s="382"/>
      <c r="I73" s="330"/>
      <c r="J73" s="330"/>
      <c r="K73" s="330"/>
      <c r="L73" s="330"/>
      <c r="M73" s="58"/>
      <c r="N73" s="60"/>
      <c r="O73" s="61"/>
    </row>
    <row r="74" spans="1:15" ht="12" customHeight="1" x14ac:dyDescent="0.25">
      <c r="A74" s="612">
        <v>44</v>
      </c>
      <c r="B74" s="613"/>
      <c r="C74" s="330"/>
      <c r="D74" s="330"/>
      <c r="E74" s="330"/>
      <c r="F74" s="382"/>
      <c r="G74" s="382"/>
      <c r="H74" s="382"/>
      <c r="I74" s="330"/>
      <c r="J74" s="330"/>
      <c r="K74" s="330"/>
      <c r="L74" s="330"/>
      <c r="M74" s="58"/>
      <c r="N74" s="58"/>
    </row>
    <row r="75" spans="1:15" x14ac:dyDescent="0.25">
      <c r="A75" s="612">
        <v>45</v>
      </c>
      <c r="B75" s="613"/>
      <c r="C75" s="417"/>
      <c r="D75" s="330"/>
      <c r="E75" s="417"/>
      <c r="F75" s="382"/>
      <c r="G75" s="382"/>
      <c r="H75" s="382"/>
      <c r="I75" s="330"/>
      <c r="J75" s="330"/>
      <c r="K75" s="330"/>
      <c r="L75" s="330"/>
      <c r="M75" s="269"/>
      <c r="N75" s="269"/>
    </row>
    <row r="76" spans="1:15" ht="36" hidden="1" customHeight="1" x14ac:dyDescent="0.25">
      <c r="A76" s="62"/>
      <c r="B76" s="62"/>
      <c r="C76" s="62"/>
      <c r="D76" s="62"/>
      <c r="E76" s="62"/>
      <c r="F76" s="62"/>
      <c r="G76" s="62"/>
      <c r="H76" s="62"/>
      <c r="I76" s="62"/>
      <c r="J76" s="62"/>
      <c r="K76" s="62"/>
      <c r="L76" s="62"/>
      <c r="M76" s="62"/>
      <c r="N76" s="62"/>
    </row>
    <row r="77" spans="1:15" x14ac:dyDescent="0.25">
      <c r="A77" s="1029" t="s">
        <v>306</v>
      </c>
      <c r="B77" s="1030"/>
      <c r="C77" s="1030"/>
      <c r="D77" s="1030"/>
      <c r="E77" s="1030"/>
      <c r="F77" s="1030"/>
      <c r="G77" s="1030"/>
      <c r="H77" s="1030"/>
      <c r="I77" s="1030"/>
      <c r="J77" s="1030"/>
      <c r="K77" s="1030"/>
      <c r="L77" s="1030"/>
      <c r="M77" s="1030"/>
      <c r="N77" s="1031"/>
    </row>
    <row r="78" spans="1:15" ht="31.7" customHeight="1" x14ac:dyDescent="0.25">
      <c r="A78" s="63" t="s">
        <v>307</v>
      </c>
      <c r="B78" s="1032" t="s">
        <v>308</v>
      </c>
      <c r="C78" s="1033"/>
      <c r="D78" s="1033"/>
      <c r="E78" s="1033"/>
      <c r="F78" s="1034"/>
      <c r="G78" s="1035" t="s">
        <v>309</v>
      </c>
      <c r="H78" s="1035"/>
      <c r="I78" s="1035" t="s">
        <v>310</v>
      </c>
      <c r="J78" s="1035"/>
      <c r="K78" s="1035" t="s">
        <v>311</v>
      </c>
      <c r="L78" s="1035"/>
      <c r="M78" s="1000" t="s">
        <v>312</v>
      </c>
      <c r="N78" s="1000"/>
    </row>
    <row r="79" spans="1:15" x14ac:dyDescent="0.25">
      <c r="A79" s="126" t="s">
        <v>447</v>
      </c>
      <c r="B79" s="1039" t="s">
        <v>911</v>
      </c>
      <c r="C79" s="1040"/>
      <c r="D79" s="1040"/>
      <c r="E79" s="1040"/>
      <c r="F79" s="1041"/>
      <c r="G79" s="1042">
        <v>30.1</v>
      </c>
      <c r="H79" s="1043"/>
      <c r="I79" s="1044">
        <v>20</v>
      </c>
      <c r="J79" s="1044"/>
      <c r="K79" s="1045">
        <f>I79*100/$Q$84/100</f>
        <v>0.10526315789473685</v>
      </c>
      <c r="L79" s="1046"/>
      <c r="M79" s="622">
        <f t="shared" ref="M79:M84" si="0">G79*I79</f>
        <v>602</v>
      </c>
      <c r="N79" s="1038"/>
    </row>
    <row r="80" spans="1:15" x14ac:dyDescent="0.25">
      <c r="A80" s="126" t="s">
        <v>450</v>
      </c>
      <c r="B80" s="1039" t="s">
        <v>671</v>
      </c>
      <c r="C80" s="1040"/>
      <c r="D80" s="1040"/>
      <c r="E80" s="1040"/>
      <c r="F80" s="1041"/>
      <c r="G80" s="1042">
        <v>26.2</v>
      </c>
      <c r="H80" s="1043"/>
      <c r="I80" s="1044">
        <v>10</v>
      </c>
      <c r="J80" s="1044"/>
      <c r="K80" s="1045">
        <f t="shared" ref="K80:K84" si="1">I80*100/$Q$84/100</f>
        <v>5.2631578947368425E-2</v>
      </c>
      <c r="L80" s="1046"/>
      <c r="M80" s="622">
        <f t="shared" si="0"/>
        <v>262</v>
      </c>
      <c r="N80" s="1038"/>
    </row>
    <row r="81" spans="1:19" x14ac:dyDescent="0.25">
      <c r="A81" s="126" t="s">
        <v>448</v>
      </c>
      <c r="B81" s="1039" t="s">
        <v>372</v>
      </c>
      <c r="C81" s="1040"/>
      <c r="D81" s="1040"/>
      <c r="E81" s="1040"/>
      <c r="F81" s="1041"/>
      <c r="G81" s="1042">
        <v>27.3</v>
      </c>
      <c r="H81" s="1043"/>
      <c r="I81" s="1044">
        <v>20</v>
      </c>
      <c r="J81" s="1044"/>
      <c r="K81" s="1045">
        <f t="shared" si="1"/>
        <v>0.10526315789473685</v>
      </c>
      <c r="L81" s="1046"/>
      <c r="M81" s="622">
        <f t="shared" si="0"/>
        <v>546</v>
      </c>
      <c r="N81" s="1038"/>
    </row>
    <row r="82" spans="1:19" x14ac:dyDescent="0.25">
      <c r="A82" s="126" t="s">
        <v>449</v>
      </c>
      <c r="B82" s="1039" t="s">
        <v>373</v>
      </c>
      <c r="C82" s="1040"/>
      <c r="D82" s="1040"/>
      <c r="E82" s="1040"/>
      <c r="F82" s="1041"/>
      <c r="G82" s="1042">
        <v>26.5</v>
      </c>
      <c r="H82" s="1043"/>
      <c r="I82" s="1064">
        <v>20</v>
      </c>
      <c r="J82" s="1065"/>
      <c r="K82" s="1045">
        <f t="shared" si="1"/>
        <v>0.10526315789473685</v>
      </c>
      <c r="L82" s="1046"/>
      <c r="M82" s="622">
        <f t="shared" si="0"/>
        <v>530</v>
      </c>
      <c r="N82" s="1038"/>
    </row>
    <row r="83" spans="1:19" x14ac:dyDescent="0.25">
      <c r="A83" s="126" t="s">
        <v>680</v>
      </c>
      <c r="B83" s="1039" t="s">
        <v>374</v>
      </c>
      <c r="C83" s="1040"/>
      <c r="D83" s="1040"/>
      <c r="E83" s="1040"/>
      <c r="F83" s="1041"/>
      <c r="G83" s="1042">
        <v>26.33</v>
      </c>
      <c r="H83" s="1043"/>
      <c r="I83" s="1064">
        <v>20</v>
      </c>
      <c r="J83" s="1065"/>
      <c r="K83" s="1045">
        <f t="shared" si="1"/>
        <v>0.10526315789473685</v>
      </c>
      <c r="L83" s="1046"/>
      <c r="M83" s="622">
        <f t="shared" si="0"/>
        <v>526.59999999999991</v>
      </c>
      <c r="N83" s="1038"/>
    </row>
    <row r="84" spans="1:19" x14ac:dyDescent="0.25">
      <c r="A84" s="126" t="s">
        <v>447</v>
      </c>
      <c r="B84" s="1039" t="s">
        <v>674</v>
      </c>
      <c r="C84" s="1040"/>
      <c r="D84" s="1040"/>
      <c r="E84" s="1040"/>
      <c r="F84" s="1041"/>
      <c r="G84" s="1042">
        <v>28.3</v>
      </c>
      <c r="H84" s="1043"/>
      <c r="I84" s="1044">
        <v>100</v>
      </c>
      <c r="J84" s="1044"/>
      <c r="K84" s="1045">
        <f t="shared" si="1"/>
        <v>0.52631578947368418</v>
      </c>
      <c r="L84" s="1046"/>
      <c r="M84" s="622">
        <f t="shared" si="0"/>
        <v>2830</v>
      </c>
      <c r="N84" s="1038"/>
      <c r="Q84" s="50">
        <f>SUM(I79:J84)</f>
        <v>190</v>
      </c>
      <c r="S84" s="50">
        <f>SUM(K79:L84)</f>
        <v>1</v>
      </c>
    </row>
    <row r="85" spans="1:19" x14ac:dyDescent="0.25">
      <c r="A85" s="65">
        <f>COUNTA(B79:F84)</f>
        <v>6</v>
      </c>
      <c r="B85" s="1047" t="s">
        <v>313</v>
      </c>
      <c r="C85" s="1047"/>
      <c r="D85" s="1047"/>
      <c r="E85" s="1047"/>
      <c r="F85" s="1047"/>
      <c r="G85" s="1047"/>
      <c r="H85" s="1047"/>
      <c r="I85" s="1047"/>
      <c r="J85" s="1047"/>
      <c r="K85" s="1047"/>
      <c r="L85" s="1048"/>
      <c r="M85" s="1049">
        <f>SUM(M79:N84)</f>
        <v>5296.6</v>
      </c>
      <c r="N85" s="1050"/>
    </row>
    <row r="86" spans="1:19" x14ac:dyDescent="0.25">
      <c r="A86" s="62"/>
      <c r="B86" s="62"/>
      <c r="C86" s="62"/>
      <c r="D86" s="62"/>
      <c r="E86" s="62"/>
      <c r="F86" s="62"/>
      <c r="G86" s="62"/>
      <c r="H86" s="62"/>
      <c r="I86" s="62"/>
      <c r="J86" s="62"/>
      <c r="K86" s="62"/>
      <c r="L86" s="62"/>
      <c r="M86" s="62"/>
      <c r="N86" s="62"/>
    </row>
    <row r="87" spans="1:19" x14ac:dyDescent="0.25">
      <c r="A87" s="1029" t="s">
        <v>314</v>
      </c>
      <c r="B87" s="1030"/>
      <c r="C87" s="1030"/>
      <c r="D87" s="1030"/>
      <c r="E87" s="1030"/>
      <c r="F87" s="1030"/>
      <c r="G87" s="1030"/>
      <c r="H87" s="1030"/>
      <c r="I87" s="1030"/>
      <c r="J87" s="1030"/>
      <c r="K87" s="1030"/>
      <c r="L87" s="1030"/>
      <c r="M87" s="1030"/>
      <c r="N87" s="1031"/>
    </row>
    <row r="88" spans="1:19" x14ac:dyDescent="0.25">
      <c r="A88" s="1051" t="s">
        <v>315</v>
      </c>
      <c r="B88" s="1052"/>
      <c r="C88" s="1052"/>
      <c r="D88" s="1053"/>
      <c r="E88" s="1051" t="s">
        <v>115</v>
      </c>
      <c r="F88" s="1052"/>
      <c r="G88" s="1052"/>
      <c r="H88" s="1052"/>
      <c r="I88" s="1052"/>
      <c r="J88" s="1052"/>
      <c r="K88" s="1052"/>
      <c r="L88" s="1052"/>
      <c r="M88" s="1054" t="s">
        <v>316</v>
      </c>
      <c r="N88" s="1055"/>
    </row>
    <row r="89" spans="1:19" x14ac:dyDescent="0.25">
      <c r="A89" s="1439" t="s">
        <v>859</v>
      </c>
      <c r="B89" s="1052"/>
      <c r="C89" s="1052"/>
      <c r="D89" s="1053"/>
      <c r="E89" s="1439" t="s">
        <v>858</v>
      </c>
      <c r="F89" s="1440"/>
      <c r="G89" s="1440"/>
      <c r="H89" s="1440"/>
      <c r="I89" s="1440"/>
      <c r="J89" s="1440"/>
      <c r="K89" s="1440"/>
      <c r="L89" s="1441"/>
      <c r="M89" s="1442">
        <v>18854</v>
      </c>
      <c r="N89" s="1443"/>
      <c r="O89" s="50" t="s">
        <v>855</v>
      </c>
    </row>
    <row r="90" spans="1:19" x14ac:dyDescent="0.25">
      <c r="A90" s="1057" t="s">
        <v>856</v>
      </c>
      <c r="B90" s="1058"/>
      <c r="C90" s="1058"/>
      <c r="D90" s="1059"/>
      <c r="E90" s="1039" t="s">
        <v>857</v>
      </c>
      <c r="F90" s="1071"/>
      <c r="G90" s="1071"/>
      <c r="H90" s="1071"/>
      <c r="I90" s="1071"/>
      <c r="J90" s="1071"/>
      <c r="K90" s="1071"/>
      <c r="L90" s="1072"/>
      <c r="M90" s="1458">
        <v>14000</v>
      </c>
      <c r="N90" s="1459"/>
      <c r="O90" s="50" t="s">
        <v>855</v>
      </c>
    </row>
    <row r="91" spans="1:19" x14ac:dyDescent="0.25">
      <c r="A91" s="1039" t="s">
        <v>767</v>
      </c>
      <c r="B91" s="1071"/>
      <c r="C91" s="1071"/>
      <c r="D91" s="1072"/>
      <c r="E91" s="1039" t="s">
        <v>768</v>
      </c>
      <c r="F91" s="1071"/>
      <c r="G91" s="1071"/>
      <c r="H91" s="1071"/>
      <c r="I91" s="1071"/>
      <c r="J91" s="1071"/>
      <c r="K91" s="1071"/>
      <c r="L91" s="1072"/>
      <c r="M91" s="1458">
        <v>20344</v>
      </c>
      <c r="N91" s="1459"/>
      <c r="O91" s="50" t="s">
        <v>855</v>
      </c>
    </row>
    <row r="92" spans="1:19" x14ac:dyDescent="0.25">
      <c r="A92" s="1039" t="s">
        <v>706</v>
      </c>
      <c r="B92" s="1071"/>
      <c r="C92" s="1071"/>
      <c r="D92" s="1072"/>
      <c r="E92" s="1039" t="s">
        <v>693</v>
      </c>
      <c r="F92" s="1071"/>
      <c r="G92" s="1071"/>
      <c r="H92" s="1071"/>
      <c r="I92" s="1071"/>
      <c r="J92" s="1071"/>
      <c r="K92" s="1071"/>
      <c r="L92" s="1072"/>
      <c r="M92" s="1460">
        <v>155234</v>
      </c>
      <c r="N92" s="1461"/>
      <c r="O92" s="50" t="s">
        <v>860</v>
      </c>
    </row>
    <row r="93" spans="1:19" x14ac:dyDescent="0.25">
      <c r="A93" s="1039" t="s">
        <v>707</v>
      </c>
      <c r="B93" s="1071"/>
      <c r="C93" s="1071"/>
      <c r="D93" s="1072"/>
      <c r="E93" s="1039" t="s">
        <v>694</v>
      </c>
      <c r="F93" s="1071"/>
      <c r="G93" s="1071"/>
      <c r="H93" s="1071"/>
      <c r="I93" s="1071"/>
      <c r="J93" s="1071"/>
      <c r="K93" s="1071"/>
      <c r="L93" s="1072"/>
      <c r="M93" s="1460">
        <v>115064</v>
      </c>
      <c r="N93" s="1461"/>
      <c r="O93" s="50" t="s">
        <v>860</v>
      </c>
    </row>
    <row r="94" spans="1:19" x14ac:dyDescent="0.25">
      <c r="A94" s="1039" t="s">
        <v>704</v>
      </c>
      <c r="B94" s="1071"/>
      <c r="C94" s="1071"/>
      <c r="D94" s="1072"/>
      <c r="E94" s="1039" t="s">
        <v>695</v>
      </c>
      <c r="F94" s="1071"/>
      <c r="G94" s="1071"/>
      <c r="H94" s="1071"/>
      <c r="I94" s="1071"/>
      <c r="J94" s="1071"/>
      <c r="K94" s="1071"/>
      <c r="L94" s="1072"/>
      <c r="M94" s="1458">
        <v>4802</v>
      </c>
      <c r="N94" s="1459"/>
      <c r="O94" s="50" t="s">
        <v>855</v>
      </c>
    </row>
    <row r="95" spans="1:19" x14ac:dyDescent="0.25">
      <c r="A95" s="1039" t="s">
        <v>708</v>
      </c>
      <c r="B95" s="1071"/>
      <c r="C95" s="1071"/>
      <c r="D95" s="1072"/>
      <c r="E95" s="1057" t="s">
        <v>705</v>
      </c>
      <c r="F95" s="1058"/>
      <c r="G95" s="1058"/>
      <c r="H95" s="1058"/>
      <c r="I95" s="1058"/>
      <c r="J95" s="1058"/>
      <c r="K95" s="1058"/>
      <c r="L95" s="1058"/>
      <c r="M95" s="1458">
        <v>32589</v>
      </c>
      <c r="N95" s="1459"/>
      <c r="O95" s="50" t="s">
        <v>855</v>
      </c>
    </row>
    <row r="96" spans="1:19" x14ac:dyDescent="0.25">
      <c r="A96" s="1039" t="s">
        <v>851</v>
      </c>
      <c r="B96" s="1071"/>
      <c r="C96" s="1071"/>
      <c r="D96" s="1072"/>
      <c r="E96" s="1071" t="s">
        <v>842</v>
      </c>
      <c r="F96" s="1071"/>
      <c r="G96" s="1071"/>
      <c r="H96" s="1071"/>
      <c r="I96" s="1071"/>
      <c r="J96" s="1071"/>
      <c r="K96" s="1071"/>
      <c r="L96" s="1072"/>
      <c r="M96" s="1437">
        <v>18072.71</v>
      </c>
      <c r="N96" s="1438"/>
    </row>
    <row r="97" spans="1:14" x14ac:dyDescent="0.25">
      <c r="A97" s="1039" t="s">
        <v>852</v>
      </c>
      <c r="B97" s="1071"/>
      <c r="C97" s="1071"/>
      <c r="D97" s="1072"/>
      <c r="E97" s="1071" t="s">
        <v>842</v>
      </c>
      <c r="F97" s="1071"/>
      <c r="G97" s="1071"/>
      <c r="H97" s="1071"/>
      <c r="I97" s="1071"/>
      <c r="J97" s="1071"/>
      <c r="K97" s="1071"/>
      <c r="L97" s="1072"/>
      <c r="M97" s="1437">
        <v>11869.4</v>
      </c>
      <c r="N97" s="1438"/>
    </row>
    <row r="98" spans="1:14" x14ac:dyDescent="0.25">
      <c r="A98" s="1039" t="s">
        <v>853</v>
      </c>
      <c r="B98" s="1071"/>
      <c r="C98" s="1071"/>
      <c r="D98" s="1072"/>
      <c r="E98" s="1071" t="s">
        <v>854</v>
      </c>
      <c r="F98" s="1071"/>
      <c r="G98" s="1071"/>
      <c r="H98" s="1071"/>
      <c r="I98" s="1071"/>
      <c r="J98" s="1071"/>
      <c r="K98" s="1071"/>
      <c r="L98" s="1072"/>
      <c r="M98" s="1437">
        <v>8979.2000000000007</v>
      </c>
      <c r="N98" s="1438"/>
    </row>
    <row r="99" spans="1:14" x14ac:dyDescent="0.25">
      <c r="A99" s="1054" t="s">
        <v>317</v>
      </c>
      <c r="B99" s="1056"/>
      <c r="C99" s="1056"/>
      <c r="D99" s="1056"/>
      <c r="E99" s="1056"/>
      <c r="F99" s="1056"/>
      <c r="G99" s="1056"/>
      <c r="H99" s="1056"/>
      <c r="I99" s="1056"/>
      <c r="J99" s="1056"/>
      <c r="K99" s="1056"/>
      <c r="L99" s="1055"/>
      <c r="M99" s="1457">
        <f>SUM(M89:N98)</f>
        <v>399808.31000000006</v>
      </c>
      <c r="N99" s="1050"/>
    </row>
    <row r="65417" spans="251:255" x14ac:dyDescent="0.25">
      <c r="IQ65417" s="51" t="s">
        <v>318</v>
      </c>
      <c r="IR65417" s="51" t="s">
        <v>319</v>
      </c>
      <c r="IS65417" s="51" t="s">
        <v>320</v>
      </c>
      <c r="IT65417" s="51" t="s">
        <v>321</v>
      </c>
      <c r="IU65417" s="51" t="s">
        <v>322</v>
      </c>
    </row>
    <row r="65418" spans="251:255" x14ac:dyDescent="0.25">
      <c r="IQ65418" s="51" t="e">
        <f>#REF!&amp;$C$9</f>
        <v>#REF!</v>
      </c>
      <c r="IR65418" s="51" t="e">
        <f>#REF!</f>
        <v>#REF!</v>
      </c>
      <c r="IS65418" s="51" t="e">
        <f>$B$24&amp;" - "&amp;$B$25&amp;" - "&amp;$B$28&amp;" - "&amp;$I$28&amp;" - "&amp;#REF!&amp;" - "&amp;#REF!&amp;" - "&amp;#REF!&amp;" - "&amp;#REF!</f>
        <v>#REF!</v>
      </c>
      <c r="IT65418" s="51" t="e">
        <f>$A$32&amp;": "&amp;$I$32&amp;" - "&amp;$A$34&amp;": "&amp;$I$33&amp;" - "&amp;$A$35&amp;": "&amp;$I$34&amp;" - "&amp;#REF!&amp;": "&amp;#REF!&amp;" - "&amp;#REF!&amp;": "&amp;#REF!&amp;" - "&amp;#REF!&amp;": "&amp;$I$35&amp;" - "&amp;#REF!&amp;": "&amp;#REF!&amp;" - "&amp;$A$37&amp;": "&amp;$I$37&amp;" - "&amp;$A$39&amp;": "&amp;$I$39&amp;" - "&amp;#REF!&amp;": "&amp;#REF!&amp;" - "&amp;#REF!&amp;": "&amp;#REF!&amp;" - "&amp;#REF!&amp;": "&amp;#REF!&amp;" - "&amp;$A$46&amp;": "&amp;$I$46</f>
        <v>#REF!</v>
      </c>
      <c r="IU65418" s="51" t="e">
        <f>#REF!</f>
        <v>#REF!</v>
      </c>
    </row>
  </sheetData>
  <mergeCells count="313">
    <mergeCell ref="K40:L40"/>
    <mergeCell ref="M40:N40"/>
    <mergeCell ref="K41:L41"/>
    <mergeCell ref="M41:N41"/>
    <mergeCell ref="K45:L45"/>
    <mergeCell ref="M45:N45"/>
    <mergeCell ref="A41:H41"/>
    <mergeCell ref="I41:J41"/>
    <mergeCell ref="A45:H45"/>
    <mergeCell ref="I45:J45"/>
    <mergeCell ref="E91:L91"/>
    <mergeCell ref="E92:L92"/>
    <mergeCell ref="I42:J42"/>
    <mergeCell ref="A46:H46"/>
    <mergeCell ref="I46:J46"/>
    <mergeCell ref="K46:L46"/>
    <mergeCell ref="A51:H51"/>
    <mergeCell ref="I51:J51"/>
    <mergeCell ref="K51:L51"/>
    <mergeCell ref="A53:H53"/>
    <mergeCell ref="I53:J53"/>
    <mergeCell ref="K53:L53"/>
    <mergeCell ref="A55:H55"/>
    <mergeCell ref="I55:J55"/>
    <mergeCell ref="K55:L55"/>
    <mergeCell ref="A57:H57"/>
    <mergeCell ref="I57:J57"/>
    <mergeCell ref="K57:L57"/>
    <mergeCell ref="A59:H59"/>
    <mergeCell ref="I59:J59"/>
    <mergeCell ref="K59:L59"/>
    <mergeCell ref="A61:H61"/>
    <mergeCell ref="I61:J61"/>
    <mergeCell ref="K61:L61"/>
    <mergeCell ref="A1:N1"/>
    <mergeCell ref="A3:D3"/>
    <mergeCell ref="E3:H3"/>
    <mergeCell ref="I3:N3"/>
    <mergeCell ref="A4:D5"/>
    <mergeCell ref="E4:H5"/>
    <mergeCell ref="I4:N5"/>
    <mergeCell ref="A8:D8"/>
    <mergeCell ref="E8:H8"/>
    <mergeCell ref="I8:J8"/>
    <mergeCell ref="K8:L8"/>
    <mergeCell ref="M8:N8"/>
    <mergeCell ref="A9:B9"/>
    <mergeCell ref="C9:N9"/>
    <mergeCell ref="A6:D7"/>
    <mergeCell ref="E6:H7"/>
    <mergeCell ref="I6:N6"/>
    <mergeCell ref="I7:J7"/>
    <mergeCell ref="K7:L7"/>
    <mergeCell ref="M7:N7"/>
    <mergeCell ref="B26:G26"/>
    <mergeCell ref="I26:N26"/>
    <mergeCell ref="B27:G27"/>
    <mergeCell ref="I27:N27"/>
    <mergeCell ref="B28:G28"/>
    <mergeCell ref="I28:N28"/>
    <mergeCell ref="A10:B22"/>
    <mergeCell ref="C10:N22"/>
    <mergeCell ref="A23:N23"/>
    <mergeCell ref="B24:G24"/>
    <mergeCell ref="I24:N24"/>
    <mergeCell ref="B25:G25"/>
    <mergeCell ref="I25:N25"/>
    <mergeCell ref="M32:N32"/>
    <mergeCell ref="O32:P32"/>
    <mergeCell ref="Q32:R32"/>
    <mergeCell ref="A30:R30"/>
    <mergeCell ref="A31:H31"/>
    <mergeCell ref="I31:J31"/>
    <mergeCell ref="K31:L31"/>
    <mergeCell ref="M31:N31"/>
    <mergeCell ref="O31:P31"/>
    <mergeCell ref="Q31:R31"/>
    <mergeCell ref="Q35:R35"/>
    <mergeCell ref="A34:H34"/>
    <mergeCell ref="I34:J34"/>
    <mergeCell ref="K34:L34"/>
    <mergeCell ref="M34:N34"/>
    <mergeCell ref="O34:P34"/>
    <mergeCell ref="Q34:R34"/>
    <mergeCell ref="A33:H33"/>
    <mergeCell ref="I33:J33"/>
    <mergeCell ref="K33:L33"/>
    <mergeCell ref="M33:N33"/>
    <mergeCell ref="O33:P33"/>
    <mergeCell ref="Q33:R33"/>
    <mergeCell ref="Q37:R37"/>
    <mergeCell ref="K38:L38"/>
    <mergeCell ref="M38:N38"/>
    <mergeCell ref="O38:P38"/>
    <mergeCell ref="Q38:R38"/>
    <mergeCell ref="A38:H38"/>
    <mergeCell ref="I38:J38"/>
    <mergeCell ref="A36:H36"/>
    <mergeCell ref="I36:J36"/>
    <mergeCell ref="K36:L36"/>
    <mergeCell ref="M36:N36"/>
    <mergeCell ref="O36:P36"/>
    <mergeCell ref="Q36:R36"/>
    <mergeCell ref="Q46:R46"/>
    <mergeCell ref="A43:H43"/>
    <mergeCell ref="I43:J43"/>
    <mergeCell ref="K43:L43"/>
    <mergeCell ref="M43:N43"/>
    <mergeCell ref="O43:P43"/>
    <mergeCell ref="Q43:R43"/>
    <mergeCell ref="A39:H39"/>
    <mergeCell ref="I39:J39"/>
    <mergeCell ref="K39:L39"/>
    <mergeCell ref="M39:N39"/>
    <mergeCell ref="O39:P39"/>
    <mergeCell ref="Q39:R39"/>
    <mergeCell ref="K42:L42"/>
    <mergeCell ref="M42:N42"/>
    <mergeCell ref="O42:P42"/>
    <mergeCell ref="Q42:R42"/>
    <mergeCell ref="I44:J44"/>
    <mergeCell ref="K44:L44"/>
    <mergeCell ref="M44:N44"/>
    <mergeCell ref="O44:P44"/>
    <mergeCell ref="Q44:R44"/>
    <mergeCell ref="A42:H42"/>
    <mergeCell ref="A44:H44"/>
    <mergeCell ref="M51:N51"/>
    <mergeCell ref="O51:P51"/>
    <mergeCell ref="Q51:R51"/>
    <mergeCell ref="A48:H48"/>
    <mergeCell ref="I48:J48"/>
    <mergeCell ref="K48:L48"/>
    <mergeCell ref="M48:N48"/>
    <mergeCell ref="O48:P48"/>
    <mergeCell ref="Q48:R48"/>
    <mergeCell ref="A49:H49"/>
    <mergeCell ref="A50:H50"/>
    <mergeCell ref="I49:J49"/>
    <mergeCell ref="I50:J50"/>
    <mergeCell ref="K49:L49"/>
    <mergeCell ref="K50:L50"/>
    <mergeCell ref="M49:N49"/>
    <mergeCell ref="M50:N50"/>
    <mergeCell ref="O49:P49"/>
    <mergeCell ref="O50:P50"/>
    <mergeCell ref="Q49:R49"/>
    <mergeCell ref="Q50:R50"/>
    <mergeCell ref="M53:N53"/>
    <mergeCell ref="O53:P53"/>
    <mergeCell ref="Q53:R53"/>
    <mergeCell ref="A52:H52"/>
    <mergeCell ref="I52:J52"/>
    <mergeCell ref="K52:L52"/>
    <mergeCell ref="M52:N52"/>
    <mergeCell ref="O52:P52"/>
    <mergeCell ref="Q52:R52"/>
    <mergeCell ref="M55:N55"/>
    <mergeCell ref="O55:P55"/>
    <mergeCell ref="Q55:R55"/>
    <mergeCell ref="A54:H54"/>
    <mergeCell ref="I54:J54"/>
    <mergeCell ref="K54:L54"/>
    <mergeCell ref="M54:N54"/>
    <mergeCell ref="O54:P54"/>
    <mergeCell ref="Q54:R54"/>
    <mergeCell ref="M57:N57"/>
    <mergeCell ref="O57:P57"/>
    <mergeCell ref="Q57:R57"/>
    <mergeCell ref="A56:H56"/>
    <mergeCell ref="I56:J56"/>
    <mergeCell ref="K56:L56"/>
    <mergeCell ref="M56:N56"/>
    <mergeCell ref="O56:P56"/>
    <mergeCell ref="Q56:R56"/>
    <mergeCell ref="M59:N59"/>
    <mergeCell ref="O59:P59"/>
    <mergeCell ref="Q59:R59"/>
    <mergeCell ref="A58:H58"/>
    <mergeCell ref="I58:J58"/>
    <mergeCell ref="K58:L58"/>
    <mergeCell ref="M58:N58"/>
    <mergeCell ref="O58:P58"/>
    <mergeCell ref="Q58:R58"/>
    <mergeCell ref="M61:N61"/>
    <mergeCell ref="O61:P61"/>
    <mergeCell ref="Q61:R61"/>
    <mergeCell ref="A60:H60"/>
    <mergeCell ref="I60:J60"/>
    <mergeCell ref="K60:L60"/>
    <mergeCell ref="M60:N60"/>
    <mergeCell ref="O60:P60"/>
    <mergeCell ref="Q60:R60"/>
    <mergeCell ref="A63:H63"/>
    <mergeCell ref="I63:J63"/>
    <mergeCell ref="K63:L63"/>
    <mergeCell ref="M63:N63"/>
    <mergeCell ref="O63:P63"/>
    <mergeCell ref="Q63:R63"/>
    <mergeCell ref="A62:H62"/>
    <mergeCell ref="I62:J62"/>
    <mergeCell ref="K62:L62"/>
    <mergeCell ref="M62:N62"/>
    <mergeCell ref="O62:P62"/>
    <mergeCell ref="Q62:R62"/>
    <mergeCell ref="A71:B71"/>
    <mergeCell ref="A72:B72"/>
    <mergeCell ref="A73:B73"/>
    <mergeCell ref="A74:B74"/>
    <mergeCell ref="A75:B75"/>
    <mergeCell ref="A77:N77"/>
    <mergeCell ref="A65:N65"/>
    <mergeCell ref="A66:B66"/>
    <mergeCell ref="A67:B67"/>
    <mergeCell ref="A68:B68"/>
    <mergeCell ref="A69:B69"/>
    <mergeCell ref="A70:B70"/>
    <mergeCell ref="B84:F84"/>
    <mergeCell ref="G84:H84"/>
    <mergeCell ref="I84:J84"/>
    <mergeCell ref="B78:F78"/>
    <mergeCell ref="G78:H78"/>
    <mergeCell ref="I78:J78"/>
    <mergeCell ref="K78:L78"/>
    <mergeCell ref="M78:N78"/>
    <mergeCell ref="B79:F79"/>
    <mergeCell ref="G79:H79"/>
    <mergeCell ref="I79:J79"/>
    <mergeCell ref="K79:L79"/>
    <mergeCell ref="M79:N79"/>
    <mergeCell ref="B82:F82"/>
    <mergeCell ref="G82:H82"/>
    <mergeCell ref="I82:J82"/>
    <mergeCell ref="K82:L82"/>
    <mergeCell ref="M82:N82"/>
    <mergeCell ref="B83:F83"/>
    <mergeCell ref="G83:H83"/>
    <mergeCell ref="I83:J83"/>
    <mergeCell ref="K83:L83"/>
    <mergeCell ref="M83:N83"/>
    <mergeCell ref="B80:F80"/>
    <mergeCell ref="A99:L99"/>
    <mergeCell ref="M99:N99"/>
    <mergeCell ref="A90:D90"/>
    <mergeCell ref="E90:L90"/>
    <mergeCell ref="M90:N90"/>
    <mergeCell ref="A95:D95"/>
    <mergeCell ref="E95:L95"/>
    <mergeCell ref="M95:N95"/>
    <mergeCell ref="B85:L85"/>
    <mergeCell ref="M85:N85"/>
    <mergeCell ref="A87:N87"/>
    <mergeCell ref="A88:D88"/>
    <mergeCell ref="E88:L88"/>
    <mergeCell ref="M88:N88"/>
    <mergeCell ref="A93:D93"/>
    <mergeCell ref="A94:D94"/>
    <mergeCell ref="E93:L93"/>
    <mergeCell ref="E94:L94"/>
    <mergeCell ref="M91:N91"/>
    <mergeCell ref="M92:N92"/>
    <mergeCell ref="M93:N93"/>
    <mergeCell ref="M94:N94"/>
    <mergeCell ref="A91:D91"/>
    <mergeCell ref="A92:D92"/>
    <mergeCell ref="B29:G29"/>
    <mergeCell ref="I29:N29"/>
    <mergeCell ref="A40:H40"/>
    <mergeCell ref="I40:J40"/>
    <mergeCell ref="A47:H47"/>
    <mergeCell ref="I47:J47"/>
    <mergeCell ref="K47:L47"/>
    <mergeCell ref="M47:N47"/>
    <mergeCell ref="O47:P47"/>
    <mergeCell ref="M46:N46"/>
    <mergeCell ref="O46:P46"/>
    <mergeCell ref="A37:H37"/>
    <mergeCell ref="I37:J37"/>
    <mergeCell ref="K37:L37"/>
    <mergeCell ref="M37:N37"/>
    <mergeCell ref="O37:P37"/>
    <mergeCell ref="A35:H35"/>
    <mergeCell ref="I35:J35"/>
    <mergeCell ref="K35:L35"/>
    <mergeCell ref="M35:N35"/>
    <mergeCell ref="O35:P35"/>
    <mergeCell ref="A32:H32"/>
    <mergeCell ref="I32:J32"/>
    <mergeCell ref="K32:L32"/>
    <mergeCell ref="Q47:R47"/>
    <mergeCell ref="A96:D96"/>
    <mergeCell ref="A97:D97"/>
    <mergeCell ref="A98:D98"/>
    <mergeCell ref="E96:L96"/>
    <mergeCell ref="E97:L97"/>
    <mergeCell ref="E98:L98"/>
    <mergeCell ref="M96:N96"/>
    <mergeCell ref="M97:N97"/>
    <mergeCell ref="M98:N98"/>
    <mergeCell ref="A89:D89"/>
    <mergeCell ref="E89:L89"/>
    <mergeCell ref="M89:N89"/>
    <mergeCell ref="K84:L84"/>
    <mergeCell ref="M84:N84"/>
    <mergeCell ref="G80:H80"/>
    <mergeCell ref="I80:J80"/>
    <mergeCell ref="K80:L80"/>
    <mergeCell ref="M80:N80"/>
    <mergeCell ref="B81:F81"/>
    <mergeCell ref="G81:H81"/>
    <mergeCell ref="I81:J81"/>
    <mergeCell ref="K81:L81"/>
    <mergeCell ref="M81:N81"/>
  </mergeCells>
  <conditionalFormatting sqref="C67:N69 C70:M70 C71:N75">
    <cfRule type="cellIs" dxfId="35" priority="1" stopIfTrue="1" operator="equal">
      <formula>"x"</formula>
    </cfRule>
  </conditionalFormatting>
  <conditionalFormatting sqref="N70">
    <cfRule type="cellIs" dxfId="34"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67:N75" xr:uid="{00000000-0002-0000-1E00-000000000000}"/>
  </dataValidations>
  <pageMargins left="0.74803149606299213" right="0.74803149606299213" top="0.98425196850393704" bottom="0.98425196850393704" header="0.51181102362204722" footer="0.51181102362204722"/>
  <pageSetup paperSize="9" fitToHeight="0" orientation="landscape" r:id="rId1"/>
  <headerFooter alignWithMargins="0"/>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Q65"/>
  <sheetViews>
    <sheetView topLeftCell="A37" workbookViewId="0">
      <selection activeCell="B49" sqref="B49:F49"/>
    </sheetView>
  </sheetViews>
  <sheetFormatPr defaultRowHeight="15" x14ac:dyDescent="0.25"/>
  <sheetData>
    <row r="1" spans="1:14" ht="18.75" thickBot="1" x14ac:dyDescent="0.3">
      <c r="A1" s="520" t="s">
        <v>423</v>
      </c>
      <c r="B1" s="520"/>
      <c r="C1" s="520"/>
      <c r="D1" s="520"/>
      <c r="E1" s="520"/>
      <c r="F1" s="520"/>
      <c r="G1" s="520"/>
      <c r="H1" s="520"/>
      <c r="I1" s="520"/>
      <c r="J1" s="520"/>
      <c r="K1" s="520"/>
      <c r="L1" s="520"/>
      <c r="M1" s="520"/>
      <c r="N1" s="520"/>
    </row>
    <row r="2" spans="1:14" x14ac:dyDescent="0.25">
      <c r="A2" s="51"/>
      <c r="B2" s="51"/>
      <c r="C2" s="51"/>
      <c r="D2" s="51"/>
      <c r="E2" s="51"/>
      <c r="F2" s="51"/>
      <c r="G2" s="51"/>
      <c r="H2" s="51"/>
      <c r="I2" s="51"/>
      <c r="J2" s="51"/>
      <c r="K2" s="51"/>
      <c r="L2" s="51"/>
      <c r="M2" s="51"/>
      <c r="N2" s="51"/>
    </row>
    <row r="3" spans="1:14" ht="30" customHeight="1" x14ac:dyDescent="0.25">
      <c r="A3" s="1202" t="s">
        <v>410</v>
      </c>
      <c r="B3" s="1203"/>
      <c r="C3" s="1203"/>
      <c r="D3" s="1204"/>
      <c r="E3" s="524" t="s">
        <v>799</v>
      </c>
      <c r="F3" s="525"/>
      <c r="G3" s="525"/>
      <c r="H3" s="526"/>
      <c r="I3" s="1091" t="s">
        <v>411</v>
      </c>
      <c r="J3" s="1092"/>
      <c r="K3" s="1092"/>
      <c r="L3" s="1092"/>
      <c r="M3" s="1092"/>
      <c r="N3" s="1094"/>
    </row>
    <row r="4" spans="1:14" x14ac:dyDescent="0.25">
      <c r="A4" s="1205" t="s">
        <v>391</v>
      </c>
      <c r="B4" s="1206"/>
      <c r="C4" s="1206"/>
      <c r="D4" s="1207"/>
      <c r="E4" s="535" t="s">
        <v>796</v>
      </c>
      <c r="F4" s="535"/>
      <c r="G4" s="535"/>
      <c r="H4" s="535"/>
      <c r="I4" s="537" t="s">
        <v>684</v>
      </c>
      <c r="J4" s="538"/>
      <c r="K4" s="538"/>
      <c r="L4" s="539"/>
      <c r="M4" s="539"/>
      <c r="N4" s="540"/>
    </row>
    <row r="5" spans="1:14" x14ac:dyDescent="0.25">
      <c r="A5" s="1208"/>
      <c r="B5" s="1209"/>
      <c r="C5" s="1209"/>
      <c r="D5" s="1210"/>
      <c r="E5" s="535"/>
      <c r="F5" s="535"/>
      <c r="G5" s="535"/>
      <c r="H5" s="535"/>
      <c r="I5" s="541"/>
      <c r="J5" s="542"/>
      <c r="K5" s="542"/>
      <c r="L5" s="542"/>
      <c r="M5" s="542"/>
      <c r="N5" s="543"/>
    </row>
    <row r="6" spans="1:14" x14ac:dyDescent="0.25">
      <c r="A6" s="1219" t="s">
        <v>279</v>
      </c>
      <c r="B6" s="1220"/>
      <c r="C6" s="1220"/>
      <c r="D6" s="1221"/>
      <c r="E6" s="563" t="s">
        <v>675</v>
      </c>
      <c r="F6" s="563"/>
      <c r="G6" s="563"/>
      <c r="H6" s="564"/>
      <c r="I6" s="567" t="s">
        <v>280</v>
      </c>
      <c r="J6" s="567"/>
      <c r="K6" s="567"/>
      <c r="L6" s="567"/>
      <c r="M6" s="567"/>
      <c r="N6" s="567"/>
    </row>
    <row r="7" spans="1:14" x14ac:dyDescent="0.25">
      <c r="A7" s="1222"/>
      <c r="B7" s="1223"/>
      <c r="C7" s="1223"/>
      <c r="D7" s="1224"/>
      <c r="E7" s="565"/>
      <c r="F7" s="565"/>
      <c r="G7" s="565"/>
      <c r="H7" s="566"/>
      <c r="I7" s="568">
        <v>2026</v>
      </c>
      <c r="J7" s="569"/>
      <c r="K7" s="567">
        <v>2027</v>
      </c>
      <c r="L7" s="567"/>
      <c r="M7" s="567">
        <v>2028</v>
      </c>
      <c r="N7" s="567"/>
    </row>
    <row r="8" spans="1:14" ht="65.25" customHeight="1" x14ac:dyDescent="0.25">
      <c r="A8" s="1211" t="s">
        <v>281</v>
      </c>
      <c r="B8" s="1212"/>
      <c r="C8" s="1212"/>
      <c r="D8" s="1213"/>
      <c r="E8" s="525" t="s">
        <v>797</v>
      </c>
      <c r="F8" s="525"/>
      <c r="G8" s="525"/>
      <c r="H8" s="526"/>
      <c r="I8" s="549" t="s">
        <v>338</v>
      </c>
      <c r="J8" s="550"/>
      <c r="K8" s="551"/>
      <c r="L8" s="551"/>
      <c r="M8" s="551"/>
      <c r="N8" s="551"/>
    </row>
    <row r="9" spans="1:14" ht="42" customHeight="1" x14ac:dyDescent="0.25">
      <c r="A9" s="1214" t="s">
        <v>283</v>
      </c>
      <c r="B9" s="1215"/>
      <c r="C9" s="1216" t="s">
        <v>676</v>
      </c>
      <c r="D9" s="1217"/>
      <c r="E9" s="1217"/>
      <c r="F9" s="1217"/>
      <c r="G9" s="1217"/>
      <c r="H9" s="1217"/>
      <c r="I9" s="1217"/>
      <c r="J9" s="1217"/>
      <c r="K9" s="1217"/>
      <c r="L9" s="1217"/>
      <c r="M9" s="1217"/>
      <c r="N9" s="1218"/>
    </row>
    <row r="10" spans="1:14" x14ac:dyDescent="0.25">
      <c r="A10" s="576" t="s">
        <v>284</v>
      </c>
      <c r="B10" s="577"/>
      <c r="C10" s="1228" t="s">
        <v>798</v>
      </c>
      <c r="D10" s="1426"/>
      <c r="E10" s="1426"/>
      <c r="F10" s="1426"/>
      <c r="G10" s="1426"/>
      <c r="H10" s="1426"/>
      <c r="I10" s="1426"/>
      <c r="J10" s="1426"/>
      <c r="K10" s="1426"/>
      <c r="L10" s="1426"/>
      <c r="M10" s="1426"/>
      <c r="N10" s="1427"/>
    </row>
    <row r="11" spans="1:14" x14ac:dyDescent="0.25">
      <c r="A11" s="578"/>
      <c r="B11" s="579"/>
      <c r="C11" s="1428"/>
      <c r="D11" s="1429"/>
      <c r="E11" s="1429"/>
      <c r="F11" s="1429"/>
      <c r="G11" s="1429"/>
      <c r="H11" s="1429"/>
      <c r="I11" s="1429"/>
      <c r="J11" s="1429"/>
      <c r="K11" s="1429"/>
      <c r="L11" s="1429"/>
      <c r="M11" s="1429"/>
      <c r="N11" s="1430"/>
    </row>
    <row r="12" spans="1:14" x14ac:dyDescent="0.25">
      <c r="A12" s="578"/>
      <c r="B12" s="579"/>
      <c r="C12" s="1428"/>
      <c r="D12" s="1429"/>
      <c r="E12" s="1429"/>
      <c r="F12" s="1429"/>
      <c r="G12" s="1429"/>
      <c r="H12" s="1429"/>
      <c r="I12" s="1429"/>
      <c r="J12" s="1429"/>
      <c r="K12" s="1429"/>
      <c r="L12" s="1429"/>
      <c r="M12" s="1429"/>
      <c r="N12" s="1430"/>
    </row>
    <row r="13" spans="1:14" x14ac:dyDescent="0.25">
      <c r="A13" s="578"/>
      <c r="B13" s="579"/>
      <c r="C13" s="1428"/>
      <c r="D13" s="1429"/>
      <c r="E13" s="1429"/>
      <c r="F13" s="1429"/>
      <c r="G13" s="1429"/>
      <c r="H13" s="1429"/>
      <c r="I13" s="1429"/>
      <c r="J13" s="1429"/>
      <c r="K13" s="1429"/>
      <c r="L13" s="1429"/>
      <c r="M13" s="1429"/>
      <c r="N13" s="1430"/>
    </row>
    <row r="14" spans="1:14" x14ac:dyDescent="0.25">
      <c r="A14" s="578"/>
      <c r="B14" s="579"/>
      <c r="C14" s="1428"/>
      <c r="D14" s="1429"/>
      <c r="E14" s="1429"/>
      <c r="F14" s="1429"/>
      <c r="G14" s="1429"/>
      <c r="H14" s="1429"/>
      <c r="I14" s="1429"/>
      <c r="J14" s="1429"/>
      <c r="K14" s="1429"/>
      <c r="L14" s="1429"/>
      <c r="M14" s="1429"/>
      <c r="N14" s="1430"/>
    </row>
    <row r="15" spans="1:14" hidden="1" x14ac:dyDescent="0.25">
      <c r="A15" s="578"/>
      <c r="B15" s="579"/>
      <c r="C15" s="1428"/>
      <c r="D15" s="1429"/>
      <c r="E15" s="1429"/>
      <c r="F15" s="1429"/>
      <c r="G15" s="1429"/>
      <c r="H15" s="1429"/>
      <c r="I15" s="1429"/>
      <c r="J15" s="1429"/>
      <c r="K15" s="1429"/>
      <c r="L15" s="1429"/>
      <c r="M15" s="1429"/>
      <c r="N15" s="1430"/>
    </row>
    <row r="16" spans="1:14" hidden="1" x14ac:dyDescent="0.25">
      <c r="A16" s="578"/>
      <c r="B16" s="579"/>
      <c r="C16" s="1428"/>
      <c r="D16" s="1429"/>
      <c r="E16" s="1429"/>
      <c r="F16" s="1429"/>
      <c r="G16" s="1429"/>
      <c r="H16" s="1429"/>
      <c r="I16" s="1429"/>
      <c r="J16" s="1429"/>
      <c r="K16" s="1429"/>
      <c r="L16" s="1429"/>
      <c r="M16" s="1429"/>
      <c r="N16" s="1430"/>
    </row>
    <row r="17" spans="1:14" hidden="1" x14ac:dyDescent="0.25">
      <c r="A17" s="580"/>
      <c r="B17" s="581"/>
      <c r="C17" s="1431"/>
      <c r="D17" s="1432"/>
      <c r="E17" s="1432"/>
      <c r="F17" s="1432"/>
      <c r="G17" s="1432"/>
      <c r="H17" s="1432"/>
      <c r="I17" s="1432"/>
      <c r="J17" s="1432"/>
      <c r="K17" s="1432"/>
      <c r="L17" s="1432"/>
      <c r="M17" s="1432"/>
      <c r="N17" s="1433"/>
    </row>
    <row r="18" spans="1:14" x14ac:dyDescent="0.25">
      <c r="A18" s="591"/>
      <c r="B18" s="592"/>
      <c r="C18" s="592"/>
      <c r="D18" s="592"/>
      <c r="E18" s="592"/>
      <c r="F18" s="592"/>
      <c r="G18" s="592"/>
      <c r="H18" s="592"/>
      <c r="I18" s="592"/>
      <c r="J18" s="592"/>
      <c r="K18" s="592"/>
      <c r="L18" s="592"/>
      <c r="M18" s="592"/>
      <c r="N18" s="593"/>
    </row>
    <row r="19" spans="1:14" ht="30" customHeight="1" x14ac:dyDescent="0.25">
      <c r="A19" s="54">
        <v>1</v>
      </c>
      <c r="B19" s="570" t="s">
        <v>685</v>
      </c>
      <c r="C19" s="571"/>
      <c r="D19" s="571"/>
      <c r="E19" s="571"/>
      <c r="F19" s="571"/>
      <c r="G19" s="572"/>
      <c r="H19" s="54">
        <v>6</v>
      </c>
      <c r="I19" s="570"/>
      <c r="J19" s="571"/>
      <c r="K19" s="571"/>
      <c r="L19" s="571"/>
      <c r="M19" s="571"/>
      <c r="N19" s="572"/>
    </row>
    <row r="20" spans="1:14" ht="18.95" customHeight="1" x14ac:dyDescent="0.25">
      <c r="A20" s="54">
        <v>2</v>
      </c>
      <c r="B20" s="1225"/>
      <c r="C20" s="1226"/>
      <c r="D20" s="1226"/>
      <c r="E20" s="1226"/>
      <c r="F20" s="1226"/>
      <c r="G20" s="1227"/>
      <c r="H20" s="54">
        <v>7</v>
      </c>
      <c r="I20" s="570"/>
      <c r="J20" s="571"/>
      <c r="K20" s="571"/>
      <c r="L20" s="571"/>
      <c r="M20" s="571"/>
      <c r="N20" s="572"/>
    </row>
    <row r="21" spans="1:14" ht="15" customHeight="1" x14ac:dyDescent="0.25">
      <c r="A21" s="54"/>
      <c r="B21" s="1225"/>
      <c r="C21" s="1226"/>
      <c r="D21" s="1226"/>
      <c r="E21" s="1226"/>
      <c r="F21" s="1226"/>
      <c r="G21" s="1227"/>
      <c r="H21" s="54">
        <v>8</v>
      </c>
      <c r="I21" s="570"/>
      <c r="J21" s="571"/>
      <c r="K21" s="571"/>
      <c r="L21" s="571"/>
      <c r="M21" s="571"/>
      <c r="N21" s="572"/>
    </row>
    <row r="22" spans="1:14" ht="15" customHeight="1" x14ac:dyDescent="0.25">
      <c r="A22" s="54"/>
      <c r="B22" s="570"/>
      <c r="C22" s="571"/>
      <c r="D22" s="571"/>
      <c r="E22" s="571"/>
      <c r="F22" s="571"/>
      <c r="G22" s="572"/>
      <c r="H22" s="54">
        <v>9</v>
      </c>
      <c r="I22" s="570"/>
      <c r="J22" s="571"/>
      <c r="K22" s="571"/>
      <c r="L22" s="571"/>
      <c r="M22" s="571"/>
      <c r="N22" s="572"/>
    </row>
    <row r="23" spans="1:14" x14ac:dyDescent="0.25">
      <c r="A23" s="54"/>
      <c r="B23" s="570"/>
      <c r="C23" s="571"/>
      <c r="D23" s="571"/>
      <c r="E23" s="571"/>
      <c r="F23" s="571"/>
      <c r="G23" s="572"/>
      <c r="H23" s="54">
        <v>10</v>
      </c>
      <c r="I23" s="599"/>
      <c r="J23" s="599"/>
      <c r="K23" s="599"/>
      <c r="L23" s="599"/>
      <c r="M23" s="599"/>
      <c r="N23" s="599"/>
    </row>
    <row r="24" spans="1:14" x14ac:dyDescent="0.25">
      <c r="A24" s="600" t="s">
        <v>286</v>
      </c>
      <c r="B24" s="601"/>
      <c r="C24" s="601"/>
      <c r="D24" s="601"/>
      <c r="E24" s="601"/>
      <c r="F24" s="601"/>
      <c r="G24" s="601"/>
      <c r="H24" s="601"/>
      <c r="I24" s="601"/>
      <c r="J24" s="601"/>
      <c r="K24" s="601"/>
      <c r="L24" s="601"/>
      <c r="M24" s="601"/>
      <c r="N24" s="602"/>
    </row>
    <row r="25" spans="1:14" x14ac:dyDescent="0.25">
      <c r="A25" s="603" t="s">
        <v>287</v>
      </c>
      <c r="B25" s="604"/>
      <c r="C25" s="604"/>
      <c r="D25" s="604"/>
      <c r="E25" s="604"/>
      <c r="F25" s="604"/>
      <c r="G25" s="604"/>
      <c r="H25" s="605"/>
      <c r="I25" s="591">
        <v>2026</v>
      </c>
      <c r="J25" s="593"/>
      <c r="K25" s="606">
        <v>2027</v>
      </c>
      <c r="L25" s="606"/>
      <c r="M25" s="594" t="s">
        <v>288</v>
      </c>
      <c r="N25" s="594"/>
    </row>
    <row r="26" spans="1:14" x14ac:dyDescent="0.25">
      <c r="A26" s="595"/>
      <c r="B26" s="596"/>
      <c r="C26" s="596"/>
      <c r="D26" s="596"/>
      <c r="E26" s="596"/>
      <c r="F26" s="596"/>
      <c r="G26" s="596"/>
      <c r="H26" s="597"/>
      <c r="I26" s="598" t="s">
        <v>338</v>
      </c>
      <c r="J26" s="598"/>
      <c r="K26" s="607"/>
      <c r="L26" s="598"/>
      <c r="M26" s="598"/>
      <c r="N26" s="598"/>
    </row>
    <row r="27" spans="1:14" ht="15" customHeight="1" x14ac:dyDescent="0.25">
      <c r="A27" s="603" t="s">
        <v>289</v>
      </c>
      <c r="B27" s="604"/>
      <c r="C27" s="604"/>
      <c r="D27" s="604"/>
      <c r="E27" s="604"/>
      <c r="F27" s="604"/>
      <c r="G27" s="604"/>
      <c r="H27" s="605"/>
      <c r="I27" s="591" t="s">
        <v>909</v>
      </c>
      <c r="J27" s="593"/>
      <c r="K27" s="606" t="s">
        <v>910</v>
      </c>
      <c r="L27" s="606"/>
      <c r="M27" s="594" t="s">
        <v>288</v>
      </c>
      <c r="N27" s="594"/>
    </row>
    <row r="28" spans="1:14" x14ac:dyDescent="0.25">
      <c r="A28" s="595"/>
      <c r="B28" s="596"/>
      <c r="C28" s="596"/>
      <c r="D28" s="596"/>
      <c r="E28" s="596"/>
      <c r="F28" s="596"/>
      <c r="G28" s="596"/>
      <c r="H28" s="597"/>
      <c r="I28" s="1014"/>
      <c r="J28" s="598"/>
      <c r="K28" s="1014"/>
      <c r="L28" s="598"/>
      <c r="M28" s="598"/>
      <c r="N28" s="598"/>
    </row>
    <row r="29" spans="1:14" x14ac:dyDescent="0.25">
      <c r="A29" s="595"/>
      <c r="B29" s="596"/>
      <c r="C29" s="596"/>
      <c r="D29" s="596"/>
      <c r="E29" s="596"/>
      <c r="F29" s="596"/>
      <c r="G29" s="596"/>
      <c r="H29" s="597"/>
      <c r="I29" s="607"/>
      <c r="J29" s="598"/>
      <c r="K29" s="607"/>
      <c r="L29" s="598"/>
      <c r="M29" s="598"/>
      <c r="N29" s="598"/>
    </row>
    <row r="30" spans="1:14" ht="15" customHeight="1" x14ac:dyDescent="0.25">
      <c r="A30" s="603" t="s">
        <v>290</v>
      </c>
      <c r="B30" s="604"/>
      <c r="C30" s="604"/>
      <c r="D30" s="604"/>
      <c r="E30" s="604"/>
      <c r="F30" s="604"/>
      <c r="G30" s="604"/>
      <c r="H30" s="605"/>
      <c r="I30" s="591" t="s">
        <v>909</v>
      </c>
      <c r="J30" s="593"/>
      <c r="K30" s="606" t="s">
        <v>910</v>
      </c>
      <c r="L30" s="606"/>
      <c r="M30" s="594" t="s">
        <v>288</v>
      </c>
      <c r="N30" s="594"/>
    </row>
    <row r="31" spans="1:14" x14ac:dyDescent="0.25">
      <c r="A31" s="595"/>
      <c r="B31" s="596"/>
      <c r="C31" s="596"/>
      <c r="D31" s="596"/>
      <c r="E31" s="596"/>
      <c r="F31" s="596"/>
      <c r="G31" s="596"/>
      <c r="H31" s="597"/>
      <c r="I31" s="1014"/>
      <c r="J31" s="598"/>
      <c r="K31" s="1014"/>
      <c r="L31" s="598"/>
      <c r="M31" s="598"/>
      <c r="N31" s="598"/>
    </row>
    <row r="32" spans="1:14" x14ac:dyDescent="0.25">
      <c r="A32" s="595"/>
      <c r="B32" s="596"/>
      <c r="C32" s="596"/>
      <c r="D32" s="596"/>
      <c r="E32" s="596"/>
      <c r="F32" s="596"/>
      <c r="G32" s="596"/>
      <c r="H32" s="597"/>
      <c r="I32" s="598"/>
      <c r="J32" s="598"/>
      <c r="K32" s="598"/>
      <c r="L32" s="598"/>
      <c r="M32" s="598"/>
      <c r="N32" s="598"/>
    </row>
    <row r="33" spans="1:17" ht="15" customHeight="1" x14ac:dyDescent="0.25">
      <c r="A33" s="603" t="s">
        <v>291</v>
      </c>
      <c r="B33" s="604"/>
      <c r="C33" s="604"/>
      <c r="D33" s="604"/>
      <c r="E33" s="604"/>
      <c r="F33" s="604"/>
      <c r="G33" s="604"/>
      <c r="H33" s="605"/>
      <c r="I33" s="591" t="s">
        <v>909</v>
      </c>
      <c r="J33" s="593"/>
      <c r="K33" s="606" t="s">
        <v>910</v>
      </c>
      <c r="L33" s="606"/>
      <c r="M33" s="594" t="s">
        <v>288</v>
      </c>
      <c r="N33" s="594"/>
    </row>
    <row r="34" spans="1:17" x14ac:dyDescent="0.25">
      <c r="A34" s="609"/>
      <c r="B34" s="610"/>
      <c r="C34" s="610"/>
      <c r="D34" s="610"/>
      <c r="E34" s="610"/>
      <c r="F34" s="610"/>
      <c r="G34" s="610"/>
      <c r="H34" s="611"/>
      <c r="I34" s="1014"/>
      <c r="J34" s="598"/>
      <c r="K34" s="1014"/>
      <c r="L34" s="598"/>
      <c r="M34" s="598"/>
      <c r="N34" s="598"/>
    </row>
    <row r="35" spans="1:17" ht="14.25" hidden="1" customHeight="1" x14ac:dyDescent="0.25">
      <c r="A35" s="609"/>
      <c r="B35" s="610"/>
      <c r="C35" s="610"/>
      <c r="D35" s="610"/>
      <c r="E35" s="610"/>
      <c r="F35" s="610"/>
      <c r="G35" s="610"/>
      <c r="H35" s="611"/>
      <c r="I35" s="598"/>
      <c r="J35" s="598"/>
      <c r="K35" s="598"/>
      <c r="L35" s="598"/>
      <c r="M35" s="598"/>
      <c r="N35" s="598"/>
    </row>
    <row r="36" spans="1:17" hidden="1" x14ac:dyDescent="0.25">
      <c r="A36" s="50"/>
      <c r="B36" s="50"/>
      <c r="C36" s="50"/>
      <c r="D36" s="50"/>
      <c r="E36" s="50"/>
      <c r="F36" s="50"/>
      <c r="G36" s="50"/>
      <c r="H36" s="50"/>
      <c r="I36" s="50"/>
      <c r="J36" s="50"/>
      <c r="K36" s="50"/>
      <c r="L36" s="50"/>
      <c r="M36" s="50"/>
      <c r="N36" s="50"/>
    </row>
    <row r="37" spans="1:17" x14ac:dyDescent="0.25">
      <c r="A37" s="600" t="s">
        <v>292</v>
      </c>
      <c r="B37" s="601"/>
      <c r="C37" s="601"/>
      <c r="D37" s="601"/>
      <c r="E37" s="601"/>
      <c r="F37" s="601"/>
      <c r="G37" s="601"/>
      <c r="H37" s="601"/>
      <c r="I37" s="601"/>
      <c r="J37" s="601"/>
      <c r="K37" s="601"/>
      <c r="L37" s="601"/>
      <c r="M37" s="601"/>
      <c r="N37" s="602"/>
    </row>
    <row r="38" spans="1:17" ht="42.75" x14ac:dyDescent="0.25">
      <c r="A38" s="594" t="s">
        <v>293</v>
      </c>
      <c r="B38" s="594"/>
      <c r="C38" s="57" t="s">
        <v>294</v>
      </c>
      <c r="D38" s="57" t="s">
        <v>295</v>
      </c>
      <c r="E38" s="57" t="s">
        <v>296</v>
      </c>
      <c r="F38" s="57" t="s">
        <v>297</v>
      </c>
      <c r="G38" s="57" t="s">
        <v>298</v>
      </c>
      <c r="H38" s="57" t="s">
        <v>299</v>
      </c>
      <c r="I38" s="57" t="s">
        <v>300</v>
      </c>
      <c r="J38" s="57" t="s">
        <v>301</v>
      </c>
      <c r="K38" s="57" t="s">
        <v>302</v>
      </c>
      <c r="L38" s="57" t="s">
        <v>303</v>
      </c>
      <c r="M38" s="57" t="s">
        <v>304</v>
      </c>
      <c r="N38" s="57" t="s">
        <v>305</v>
      </c>
    </row>
    <row r="39" spans="1:17" x14ac:dyDescent="0.25">
      <c r="A39" s="612">
        <f>IF(A19&gt;0,A19,"")</f>
        <v>1</v>
      </c>
      <c r="B39" s="613"/>
      <c r="C39" s="254"/>
      <c r="D39" s="253"/>
      <c r="E39" s="253"/>
      <c r="F39" s="253"/>
      <c r="G39" s="253"/>
      <c r="H39" s="253"/>
      <c r="I39" s="253"/>
      <c r="J39" s="253"/>
      <c r="K39" s="253"/>
      <c r="L39" s="253"/>
      <c r="M39" s="253"/>
      <c r="N39" s="253"/>
      <c r="O39" t="s">
        <v>787</v>
      </c>
    </row>
    <row r="40" spans="1:17" x14ac:dyDescent="0.25">
      <c r="A40" s="612"/>
      <c r="B40" s="613"/>
      <c r="C40" s="58"/>
      <c r="D40" s="58"/>
      <c r="E40" s="269"/>
      <c r="F40" s="269"/>
      <c r="G40" s="269"/>
      <c r="H40" s="58"/>
      <c r="I40" s="58"/>
      <c r="J40" s="252"/>
      <c r="K40" s="252"/>
      <c r="L40" s="58"/>
      <c r="M40" s="58"/>
      <c r="N40" s="58"/>
    </row>
    <row r="41" spans="1:17" x14ac:dyDescent="0.25">
      <c r="A41" s="612"/>
      <c r="B41" s="613"/>
      <c r="C41" s="58"/>
      <c r="D41" s="58"/>
      <c r="E41" s="269"/>
      <c r="F41" s="269"/>
      <c r="G41" s="269"/>
      <c r="H41" s="58"/>
      <c r="I41" s="58"/>
      <c r="J41" s="58"/>
      <c r="K41" s="58"/>
      <c r="L41" s="314"/>
      <c r="M41" s="314"/>
      <c r="N41" s="314"/>
      <c r="O41" s="322"/>
      <c r="P41" s="322"/>
      <c r="Q41" s="322"/>
    </row>
    <row r="42" spans="1:17" x14ac:dyDescent="0.25">
      <c r="A42" s="612"/>
      <c r="B42" s="613"/>
      <c r="C42" s="58"/>
      <c r="D42" s="58"/>
      <c r="E42" s="269"/>
      <c r="F42" s="269"/>
      <c r="G42" s="269"/>
      <c r="H42" s="58"/>
      <c r="I42" s="58"/>
      <c r="J42" s="314"/>
      <c r="K42" s="314"/>
      <c r="L42" s="58"/>
      <c r="M42" s="314"/>
      <c r="N42" s="314"/>
    </row>
    <row r="43" spans="1:17" x14ac:dyDescent="0.25">
      <c r="A43" s="1199"/>
      <c r="B43" s="1199"/>
      <c r="C43" s="256"/>
      <c r="D43" s="256"/>
      <c r="E43" s="256"/>
      <c r="F43" s="256"/>
      <c r="G43" s="256"/>
      <c r="H43" s="256"/>
      <c r="I43" s="256"/>
      <c r="J43" s="256"/>
      <c r="K43" s="395"/>
      <c r="L43" s="256"/>
      <c r="M43" s="256"/>
      <c r="N43" s="256"/>
    </row>
    <row r="44" spans="1:17" x14ac:dyDescent="0.25">
      <c r="A44" s="623" t="s">
        <v>306</v>
      </c>
      <c r="B44" s="624"/>
      <c r="C44" s="624"/>
      <c r="D44" s="624"/>
      <c r="E44" s="624"/>
      <c r="F44" s="624"/>
      <c r="G44" s="624"/>
      <c r="H44" s="624"/>
      <c r="I44" s="624"/>
      <c r="J44" s="624"/>
      <c r="K44" s="624"/>
      <c r="L44" s="624"/>
      <c r="M44" s="624"/>
      <c r="N44" s="625"/>
    </row>
    <row r="45" spans="1:17" x14ac:dyDescent="0.25">
      <c r="A45" s="255" t="s">
        <v>307</v>
      </c>
      <c r="B45" s="626" t="s">
        <v>308</v>
      </c>
      <c r="C45" s="627"/>
      <c r="D45" s="627"/>
      <c r="E45" s="627"/>
      <c r="F45" s="628"/>
      <c r="G45" s="629" t="s">
        <v>309</v>
      </c>
      <c r="H45" s="629"/>
      <c r="I45" s="629" t="s">
        <v>310</v>
      </c>
      <c r="J45" s="629"/>
      <c r="K45" s="629" t="s">
        <v>311</v>
      </c>
      <c r="L45" s="629"/>
      <c r="M45" s="567" t="s">
        <v>312</v>
      </c>
      <c r="N45" s="567"/>
    </row>
    <row r="46" spans="1:17" x14ac:dyDescent="0.25">
      <c r="A46" s="256" t="s">
        <v>447</v>
      </c>
      <c r="B46" s="616" t="s">
        <v>674</v>
      </c>
      <c r="C46" s="617"/>
      <c r="D46" s="617"/>
      <c r="E46" s="617"/>
      <c r="F46" s="618"/>
      <c r="G46" s="619">
        <v>30.1</v>
      </c>
      <c r="H46" s="620"/>
      <c r="I46" s="1107">
        <v>35</v>
      </c>
      <c r="J46" s="1108"/>
      <c r="K46" s="1473"/>
      <c r="L46" s="1474"/>
      <c r="M46" s="1109">
        <f>+G46*I46</f>
        <v>1053.5</v>
      </c>
      <c r="N46" s="1110"/>
    </row>
    <row r="47" spans="1:17" x14ac:dyDescent="0.25">
      <c r="A47" s="126"/>
      <c r="B47" s="1039" t="s">
        <v>675</v>
      </c>
      <c r="C47" s="1071"/>
      <c r="D47" s="1071"/>
      <c r="E47" s="1071"/>
      <c r="F47" s="1072"/>
      <c r="G47" s="1042">
        <v>60</v>
      </c>
      <c r="H47" s="1043"/>
      <c r="I47" s="1064">
        <v>20</v>
      </c>
      <c r="J47" s="1065"/>
      <c r="K47" s="1473"/>
      <c r="L47" s="1474"/>
      <c r="M47" s="1109">
        <f t="shared" ref="M47" si="0">G47*I47</f>
        <v>1200</v>
      </c>
      <c r="N47" s="1475"/>
    </row>
    <row r="48" spans="1:17" x14ac:dyDescent="0.25">
      <c r="A48" s="126" t="s">
        <v>448</v>
      </c>
      <c r="B48" s="1039" t="s">
        <v>372</v>
      </c>
      <c r="C48" s="1040"/>
      <c r="D48" s="1040"/>
      <c r="E48" s="1040"/>
      <c r="F48" s="1041"/>
      <c r="G48" s="1042">
        <v>27.3</v>
      </c>
      <c r="H48" s="1043"/>
      <c r="I48" s="1044">
        <v>30</v>
      </c>
      <c r="J48" s="1044"/>
      <c r="K48" s="1078"/>
      <c r="L48" s="1078"/>
      <c r="M48" s="622">
        <f>G48*I48</f>
        <v>819</v>
      </c>
      <c r="N48" s="622"/>
    </row>
    <row r="49" spans="1:16" x14ac:dyDescent="0.25">
      <c r="A49" s="126" t="s">
        <v>447</v>
      </c>
      <c r="B49" s="1039" t="s">
        <v>911</v>
      </c>
      <c r="C49" s="1040"/>
      <c r="D49" s="1040"/>
      <c r="E49" s="1040"/>
      <c r="F49" s="1041"/>
      <c r="G49" s="1042">
        <v>30.1</v>
      </c>
      <c r="H49" s="1043"/>
      <c r="I49" s="1044">
        <v>30</v>
      </c>
      <c r="J49" s="1044"/>
      <c r="K49" s="1045"/>
      <c r="L49" s="1046"/>
      <c r="M49" s="622">
        <f t="shared" ref="M49:M53" si="1">G49*I49</f>
        <v>903</v>
      </c>
      <c r="N49" s="1038"/>
      <c r="P49">
        <f>SUM(I46:J56)</f>
        <v>209</v>
      </c>
    </row>
    <row r="50" spans="1:16" x14ac:dyDescent="0.25">
      <c r="A50" s="126" t="s">
        <v>450</v>
      </c>
      <c r="B50" s="1039" t="s">
        <v>671</v>
      </c>
      <c r="C50" s="1040"/>
      <c r="D50" s="1040"/>
      <c r="E50" s="1040"/>
      <c r="F50" s="1041"/>
      <c r="G50" s="1042">
        <v>27.2</v>
      </c>
      <c r="H50" s="1043"/>
      <c r="I50" s="1044">
        <v>30</v>
      </c>
      <c r="J50" s="1044"/>
      <c r="K50" s="1045"/>
      <c r="L50" s="1046"/>
      <c r="M50" s="622">
        <f t="shared" si="1"/>
        <v>816</v>
      </c>
      <c r="N50" s="1038"/>
    </row>
    <row r="51" spans="1:16" ht="15" hidden="1" customHeight="1" x14ac:dyDescent="0.25">
      <c r="A51" s="126" t="s">
        <v>448</v>
      </c>
      <c r="B51" s="1039" t="s">
        <v>372</v>
      </c>
      <c r="C51" s="1040"/>
      <c r="D51" s="1040"/>
      <c r="E51" s="1040"/>
      <c r="F51" s="1041"/>
      <c r="G51" s="1042">
        <v>27.3</v>
      </c>
      <c r="H51" s="1043"/>
      <c r="I51" s="1044">
        <v>2</v>
      </c>
      <c r="J51" s="1044"/>
      <c r="K51" s="1045"/>
      <c r="L51" s="1046"/>
      <c r="M51" s="622">
        <f t="shared" si="1"/>
        <v>54.6</v>
      </c>
      <c r="N51" s="1038"/>
    </row>
    <row r="52" spans="1:16" hidden="1" x14ac:dyDescent="0.25">
      <c r="A52" s="126" t="s">
        <v>449</v>
      </c>
      <c r="B52" s="1039" t="s">
        <v>373</v>
      </c>
      <c r="C52" s="1040"/>
      <c r="D52" s="1040"/>
      <c r="E52" s="1040"/>
      <c r="F52" s="1041"/>
      <c r="G52" s="1042">
        <v>26.5</v>
      </c>
      <c r="H52" s="1043"/>
      <c r="I52" s="1064">
        <v>2</v>
      </c>
      <c r="J52" s="1065"/>
      <c r="K52" s="1045"/>
      <c r="L52" s="1046"/>
      <c r="M52" s="622">
        <f t="shared" si="1"/>
        <v>53</v>
      </c>
      <c r="N52" s="1038"/>
    </row>
    <row r="53" spans="1:16" x14ac:dyDescent="0.25">
      <c r="A53" s="126" t="s">
        <v>680</v>
      </c>
      <c r="B53" s="1039" t="s">
        <v>374</v>
      </c>
      <c r="C53" s="1040"/>
      <c r="D53" s="1040"/>
      <c r="E53" s="1040"/>
      <c r="F53" s="1041"/>
      <c r="G53" s="1042">
        <v>26.33</v>
      </c>
      <c r="H53" s="1043"/>
      <c r="I53" s="1064">
        <v>30</v>
      </c>
      <c r="J53" s="1065"/>
      <c r="K53" s="1045"/>
      <c r="L53" s="1046"/>
      <c r="M53" s="622">
        <f t="shared" si="1"/>
        <v>789.9</v>
      </c>
      <c r="N53" s="1038"/>
    </row>
    <row r="54" spans="1:16" x14ac:dyDescent="0.25">
      <c r="A54" s="126"/>
      <c r="B54" s="1039"/>
      <c r="C54" s="1040"/>
      <c r="D54" s="1040"/>
      <c r="E54" s="1040"/>
      <c r="F54" s="1041"/>
      <c r="G54" s="1042"/>
      <c r="H54" s="1043"/>
      <c r="I54" s="1044"/>
      <c r="J54" s="1044"/>
      <c r="K54" s="1045"/>
      <c r="L54" s="1046"/>
      <c r="M54" s="622"/>
      <c r="N54" s="1038"/>
    </row>
    <row r="55" spans="1:16" x14ac:dyDescent="0.25">
      <c r="A55" s="256" t="s">
        <v>449</v>
      </c>
      <c r="B55" s="616" t="s">
        <v>373</v>
      </c>
      <c r="C55" s="617"/>
      <c r="D55" s="617"/>
      <c r="E55" s="617"/>
      <c r="F55" s="618"/>
      <c r="G55" s="619">
        <v>26.5</v>
      </c>
      <c r="H55" s="620"/>
      <c r="I55" s="1107">
        <v>30</v>
      </c>
      <c r="J55" s="1108"/>
      <c r="K55" s="1473"/>
      <c r="L55" s="1474"/>
      <c r="M55" s="1109">
        <f>+G55*I55</f>
        <v>795</v>
      </c>
      <c r="N55" s="1110"/>
    </row>
    <row r="56" spans="1:16" x14ac:dyDescent="0.25">
      <c r="A56" s="256"/>
      <c r="B56" s="616"/>
      <c r="C56" s="617"/>
      <c r="D56" s="617"/>
      <c r="E56" s="617"/>
      <c r="F56" s="618"/>
      <c r="G56" s="619"/>
      <c r="H56" s="620"/>
      <c r="I56" s="1107"/>
      <c r="J56" s="1108"/>
      <c r="K56" s="1107"/>
      <c r="L56" s="1108"/>
      <c r="M56" s="1109"/>
      <c r="N56" s="1110"/>
    </row>
    <row r="57" spans="1:16" x14ac:dyDescent="0.25">
      <c r="A57" s="256"/>
      <c r="B57" s="616"/>
      <c r="C57" s="617"/>
      <c r="D57" s="617"/>
      <c r="E57" s="617"/>
      <c r="F57" s="618"/>
      <c r="G57" s="619"/>
      <c r="H57" s="620"/>
      <c r="I57" s="1107"/>
      <c r="J57" s="1108"/>
      <c r="K57" s="1107"/>
      <c r="L57" s="1108"/>
      <c r="M57" s="1109"/>
      <c r="N57" s="1110"/>
    </row>
    <row r="58" spans="1:16" ht="28.15" customHeight="1" x14ac:dyDescent="0.25">
      <c r="A58" s="256"/>
      <c r="B58" s="616"/>
      <c r="C58" s="617"/>
      <c r="D58" s="617"/>
      <c r="E58" s="617"/>
      <c r="F58" s="618"/>
      <c r="G58" s="619"/>
      <c r="H58" s="620"/>
      <c r="I58" s="621"/>
      <c r="J58" s="621"/>
      <c r="K58" s="621"/>
      <c r="L58" s="621"/>
      <c r="M58" s="622"/>
      <c r="N58" s="622"/>
    </row>
    <row r="59" spans="1:16" x14ac:dyDescent="0.25">
      <c r="A59" s="261">
        <f>COUNTA(B46:F58)</f>
        <v>9</v>
      </c>
      <c r="B59" s="631" t="s">
        <v>313</v>
      </c>
      <c r="C59" s="631"/>
      <c r="D59" s="631"/>
      <c r="E59" s="631"/>
      <c r="F59" s="631"/>
      <c r="G59" s="631"/>
      <c r="H59" s="631"/>
      <c r="I59" s="631"/>
      <c r="J59" s="631"/>
      <c r="K59" s="631"/>
      <c r="L59" s="632"/>
      <c r="M59" s="1106">
        <f>SUM(M46:M58)</f>
        <v>6484</v>
      </c>
      <c r="N59" s="1106"/>
    </row>
    <row r="60" spans="1:16" x14ac:dyDescent="0.25">
      <c r="A60" s="262"/>
      <c r="B60" s="262"/>
      <c r="C60" s="262"/>
      <c r="D60" s="262"/>
      <c r="E60" s="262"/>
      <c r="F60" s="262"/>
      <c r="G60" s="262"/>
      <c r="H60" s="262"/>
      <c r="I60" s="262"/>
      <c r="J60" s="262"/>
      <c r="K60" s="262"/>
      <c r="L60" s="262"/>
      <c r="M60" s="262"/>
      <c r="N60" s="262"/>
    </row>
    <row r="61" spans="1:16" x14ac:dyDescent="0.25">
      <c r="A61" s="623" t="s">
        <v>314</v>
      </c>
      <c r="B61" s="624"/>
      <c r="C61" s="624"/>
      <c r="D61" s="624"/>
      <c r="E61" s="624"/>
      <c r="F61" s="624"/>
      <c r="G61" s="624"/>
      <c r="H61" s="624"/>
      <c r="I61" s="624"/>
      <c r="J61" s="624"/>
      <c r="K61" s="624"/>
      <c r="L61" s="624"/>
      <c r="M61" s="624"/>
      <c r="N61" s="625"/>
    </row>
    <row r="62" spans="1:16" x14ac:dyDescent="0.25">
      <c r="A62" s="648" t="s">
        <v>315</v>
      </c>
      <c r="B62" s="649"/>
      <c r="C62" s="649"/>
      <c r="D62" s="650"/>
      <c r="E62" s="648" t="s">
        <v>115</v>
      </c>
      <c r="F62" s="649"/>
      <c r="G62" s="649"/>
      <c r="H62" s="649"/>
      <c r="I62" s="649"/>
      <c r="J62" s="649"/>
      <c r="K62" s="649"/>
      <c r="L62" s="649"/>
      <c r="M62" s="635" t="s">
        <v>316</v>
      </c>
      <c r="N62" s="637"/>
    </row>
    <row r="63" spans="1:16" x14ac:dyDescent="0.25">
      <c r="A63" s="648"/>
      <c r="B63" s="649"/>
      <c r="C63" s="649"/>
      <c r="D63" s="649"/>
      <c r="E63" s="357"/>
      <c r="F63" s="357"/>
      <c r="G63" s="357"/>
      <c r="H63" s="357"/>
      <c r="I63" s="357"/>
      <c r="J63" s="357"/>
      <c r="K63" s="357"/>
      <c r="L63" s="357"/>
      <c r="M63" s="1242"/>
      <c r="N63" s="1241"/>
    </row>
    <row r="64" spans="1:16" x14ac:dyDescent="0.25">
      <c r="A64" s="626"/>
      <c r="B64" s="627"/>
      <c r="C64" s="627"/>
      <c r="D64" s="627"/>
      <c r="E64" s="649"/>
      <c r="F64" s="649"/>
      <c r="G64" s="649"/>
      <c r="H64" s="649"/>
      <c r="I64" s="649"/>
      <c r="J64" s="649"/>
      <c r="K64" s="649"/>
      <c r="L64" s="650"/>
      <c r="M64" s="1240"/>
      <c r="N64" s="1241"/>
    </row>
    <row r="65" spans="1:14" x14ac:dyDescent="0.25">
      <c r="A65" s="635" t="s">
        <v>317</v>
      </c>
      <c r="B65" s="636"/>
      <c r="C65" s="636"/>
      <c r="D65" s="636"/>
      <c r="E65" s="636"/>
      <c r="F65" s="636"/>
      <c r="G65" s="636"/>
      <c r="H65" s="636"/>
      <c r="I65" s="636"/>
      <c r="J65" s="636"/>
      <c r="K65" s="636"/>
      <c r="L65" s="637"/>
      <c r="M65" s="1472">
        <f>SUM(A59:N64)</f>
        <v>6493</v>
      </c>
      <c r="N65" s="1238"/>
    </row>
  </sheetData>
  <mergeCells count="169">
    <mergeCell ref="A1:N1"/>
    <mergeCell ref="A3:D3"/>
    <mergeCell ref="E3:H3"/>
    <mergeCell ref="I3:N3"/>
    <mergeCell ref="A4:D5"/>
    <mergeCell ref="E4:H5"/>
    <mergeCell ref="I4:N5"/>
    <mergeCell ref="A8:D8"/>
    <mergeCell ref="E8:H8"/>
    <mergeCell ref="I8:J8"/>
    <mergeCell ref="K8:L8"/>
    <mergeCell ref="M8:N8"/>
    <mergeCell ref="A9:B9"/>
    <mergeCell ref="C9:N9"/>
    <mergeCell ref="A6:D7"/>
    <mergeCell ref="E6:H7"/>
    <mergeCell ref="I6:N6"/>
    <mergeCell ref="I7:J7"/>
    <mergeCell ref="K7:L7"/>
    <mergeCell ref="M7:N7"/>
    <mergeCell ref="B21:G21"/>
    <mergeCell ref="I21:N21"/>
    <mergeCell ref="B22:G22"/>
    <mergeCell ref="I22:N22"/>
    <mergeCell ref="B23:G23"/>
    <mergeCell ref="I23:N23"/>
    <mergeCell ref="A10:B17"/>
    <mergeCell ref="C10:N17"/>
    <mergeCell ref="A18:N18"/>
    <mergeCell ref="B19:G19"/>
    <mergeCell ref="I19:N19"/>
    <mergeCell ref="B20:G20"/>
    <mergeCell ref="I20:N20"/>
    <mergeCell ref="A24:N24"/>
    <mergeCell ref="A25:H25"/>
    <mergeCell ref="I25:J25"/>
    <mergeCell ref="K25:L25"/>
    <mergeCell ref="M25:N25"/>
    <mergeCell ref="A26:H26"/>
    <mergeCell ref="I26:J26"/>
    <mergeCell ref="K26:L26"/>
    <mergeCell ref="M26:N26"/>
    <mergeCell ref="A29:H29"/>
    <mergeCell ref="I29:J29"/>
    <mergeCell ref="K29:L29"/>
    <mergeCell ref="M29:N29"/>
    <mergeCell ref="A30:H30"/>
    <mergeCell ref="I30:J30"/>
    <mergeCell ref="K30:L30"/>
    <mergeCell ref="M30:N30"/>
    <mergeCell ref="A27:H27"/>
    <mergeCell ref="I27:J27"/>
    <mergeCell ref="K27:L27"/>
    <mergeCell ref="M27:N27"/>
    <mergeCell ref="A28:H28"/>
    <mergeCell ref="I28:J28"/>
    <mergeCell ref="K28:L28"/>
    <mergeCell ref="M28:N28"/>
    <mergeCell ref="A33:H33"/>
    <mergeCell ref="I33:J33"/>
    <mergeCell ref="K33:L33"/>
    <mergeCell ref="M33:N33"/>
    <mergeCell ref="A34:H34"/>
    <mergeCell ref="I34:J34"/>
    <mergeCell ref="K34:L34"/>
    <mergeCell ref="M34:N34"/>
    <mergeCell ref="A31:H31"/>
    <mergeCell ref="I31:J31"/>
    <mergeCell ref="K31:L31"/>
    <mergeCell ref="M31:N31"/>
    <mergeCell ref="A32:H32"/>
    <mergeCell ref="I32:J32"/>
    <mergeCell ref="K32:L32"/>
    <mergeCell ref="M32:N32"/>
    <mergeCell ref="A39:B39"/>
    <mergeCell ref="A40:B40"/>
    <mergeCell ref="A41:B41"/>
    <mergeCell ref="A42:B42"/>
    <mergeCell ref="A43:B43"/>
    <mergeCell ref="A44:N44"/>
    <mergeCell ref="A35:H35"/>
    <mergeCell ref="I35:J35"/>
    <mergeCell ref="K35:L35"/>
    <mergeCell ref="M35:N35"/>
    <mergeCell ref="A37:N37"/>
    <mergeCell ref="A38:B38"/>
    <mergeCell ref="B45:F45"/>
    <mergeCell ref="G45:H45"/>
    <mergeCell ref="I45:J45"/>
    <mergeCell ref="K45:L45"/>
    <mergeCell ref="M45:N45"/>
    <mergeCell ref="B46:F46"/>
    <mergeCell ref="G46:H46"/>
    <mergeCell ref="I46:J46"/>
    <mergeCell ref="K46:L46"/>
    <mergeCell ref="M46:N46"/>
    <mergeCell ref="B47:F47"/>
    <mergeCell ref="G47:H47"/>
    <mergeCell ref="I47:J47"/>
    <mergeCell ref="K47:L47"/>
    <mergeCell ref="M47:N47"/>
    <mergeCell ref="B48:F48"/>
    <mergeCell ref="G48:H48"/>
    <mergeCell ref="I48:J48"/>
    <mergeCell ref="K48:L48"/>
    <mergeCell ref="M48:N48"/>
    <mergeCell ref="B55:F55"/>
    <mergeCell ref="G55:H55"/>
    <mergeCell ref="I55:J55"/>
    <mergeCell ref="K55:L55"/>
    <mergeCell ref="M55:N55"/>
    <mergeCell ref="B56:F56"/>
    <mergeCell ref="G56:H56"/>
    <mergeCell ref="I56:J56"/>
    <mergeCell ref="K56:L56"/>
    <mergeCell ref="M56:N56"/>
    <mergeCell ref="B57:F57"/>
    <mergeCell ref="G57:H57"/>
    <mergeCell ref="I57:J57"/>
    <mergeCell ref="K57:L57"/>
    <mergeCell ref="M57:N57"/>
    <mergeCell ref="B58:F58"/>
    <mergeCell ref="G58:H58"/>
    <mergeCell ref="I58:J58"/>
    <mergeCell ref="K58:L58"/>
    <mergeCell ref="M58:N58"/>
    <mergeCell ref="A63:D63"/>
    <mergeCell ref="M63:N63"/>
    <mergeCell ref="A64:D64"/>
    <mergeCell ref="E64:L64"/>
    <mergeCell ref="M64:N64"/>
    <mergeCell ref="A65:L65"/>
    <mergeCell ref="M65:N65"/>
    <mergeCell ref="B59:L59"/>
    <mergeCell ref="M59:N59"/>
    <mergeCell ref="A61:N61"/>
    <mergeCell ref="A62:D62"/>
    <mergeCell ref="E62:L62"/>
    <mergeCell ref="M62:N62"/>
    <mergeCell ref="B49:F49"/>
    <mergeCell ref="G49:H49"/>
    <mergeCell ref="I49:J49"/>
    <mergeCell ref="K49:L49"/>
    <mergeCell ref="M49:N49"/>
    <mergeCell ref="B50:F50"/>
    <mergeCell ref="G50:H50"/>
    <mergeCell ref="I50:J50"/>
    <mergeCell ref="K50:L50"/>
    <mergeCell ref="M50:N50"/>
    <mergeCell ref="B51:F51"/>
    <mergeCell ref="G51:H51"/>
    <mergeCell ref="I51:J51"/>
    <mergeCell ref="K51:L51"/>
    <mergeCell ref="M51:N51"/>
    <mergeCell ref="B52:F52"/>
    <mergeCell ref="G52:H52"/>
    <mergeCell ref="I52:J52"/>
    <mergeCell ref="K52:L52"/>
    <mergeCell ref="M52:N52"/>
    <mergeCell ref="B53:F53"/>
    <mergeCell ref="G53:H53"/>
    <mergeCell ref="I53:J53"/>
    <mergeCell ref="K53:L53"/>
    <mergeCell ref="M53:N53"/>
    <mergeCell ref="B54:F54"/>
    <mergeCell ref="G54:H54"/>
    <mergeCell ref="I54:J54"/>
    <mergeCell ref="K54:L54"/>
    <mergeCell ref="M54:N54"/>
  </mergeCells>
  <conditionalFormatting sqref="C39:N42">
    <cfRule type="cellIs" dxfId="33" priority="3" stopIfTrue="1" operator="equal">
      <formula>"x"</formula>
    </cfRule>
  </conditionalFormatting>
  <conditionalFormatting sqref="J40:N40">
    <cfRule type="cellIs" dxfId="32" priority="2" stopIfTrue="1" operator="equal">
      <formula>"x"</formula>
    </cfRule>
  </conditionalFormatting>
  <conditionalFormatting sqref="M41:N41">
    <cfRule type="cellIs" dxfId="31"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9:N42" xr:uid="{00000000-0002-0000-1F00-000000000000}"/>
  </dataValidations>
  <pageMargins left="0.7" right="0.7" top="0.75" bottom="0.75"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Q61"/>
  <sheetViews>
    <sheetView topLeftCell="A38" workbookViewId="0">
      <selection activeCell="C10" sqref="C10:N17"/>
    </sheetView>
  </sheetViews>
  <sheetFormatPr defaultRowHeight="15" x14ac:dyDescent="0.25"/>
  <sheetData>
    <row r="1" spans="1:14" ht="18.75" thickBot="1" x14ac:dyDescent="0.3">
      <c r="A1" s="520" t="s">
        <v>423</v>
      </c>
      <c r="B1" s="520"/>
      <c r="C1" s="520"/>
      <c r="D1" s="520"/>
      <c r="E1" s="520"/>
      <c r="F1" s="520"/>
      <c r="G1" s="520"/>
      <c r="H1" s="520"/>
      <c r="I1" s="520"/>
      <c r="J1" s="520"/>
      <c r="K1" s="520"/>
      <c r="L1" s="520"/>
      <c r="M1" s="520"/>
      <c r="N1" s="520"/>
    </row>
    <row r="2" spans="1:14" x14ac:dyDescent="0.25">
      <c r="A2" s="51"/>
      <c r="B2" s="51"/>
      <c r="C2" s="51"/>
      <c r="D2" s="51"/>
      <c r="E2" s="51"/>
      <c r="F2" s="51"/>
      <c r="G2" s="51"/>
      <c r="H2" s="51"/>
      <c r="I2" s="51"/>
      <c r="J2" s="51"/>
      <c r="K2" s="51"/>
      <c r="L2" s="51"/>
      <c r="M2" s="51"/>
      <c r="N2" s="51"/>
    </row>
    <row r="3" spans="1:14" ht="30" customHeight="1" x14ac:dyDescent="0.25">
      <c r="A3" s="1202" t="s">
        <v>410</v>
      </c>
      <c r="B3" s="1203"/>
      <c r="C3" s="1203"/>
      <c r="D3" s="1204"/>
      <c r="E3" s="524" t="s">
        <v>683</v>
      </c>
      <c r="F3" s="525"/>
      <c r="G3" s="525"/>
      <c r="H3" s="526"/>
      <c r="I3" s="1091" t="s">
        <v>411</v>
      </c>
      <c r="J3" s="1092"/>
      <c r="K3" s="1092"/>
      <c r="L3" s="1092"/>
      <c r="M3" s="1092"/>
      <c r="N3" s="1094"/>
    </row>
    <row r="4" spans="1:14" x14ac:dyDescent="0.25">
      <c r="A4" s="1205" t="s">
        <v>391</v>
      </c>
      <c r="B4" s="1206"/>
      <c r="C4" s="1206"/>
      <c r="D4" s="1207"/>
      <c r="E4" s="535" t="s">
        <v>682</v>
      </c>
      <c r="F4" s="535"/>
      <c r="G4" s="535"/>
      <c r="H4" s="535"/>
      <c r="I4" s="537" t="s">
        <v>458</v>
      </c>
      <c r="J4" s="538"/>
      <c r="K4" s="538"/>
      <c r="L4" s="539"/>
      <c r="M4" s="539"/>
      <c r="N4" s="540"/>
    </row>
    <row r="5" spans="1:14" x14ac:dyDescent="0.25">
      <c r="A5" s="1208"/>
      <c r="B5" s="1209"/>
      <c r="C5" s="1209"/>
      <c r="D5" s="1210"/>
      <c r="E5" s="535"/>
      <c r="F5" s="535"/>
      <c r="G5" s="535"/>
      <c r="H5" s="535"/>
      <c r="I5" s="541"/>
      <c r="J5" s="542"/>
      <c r="K5" s="542"/>
      <c r="L5" s="542"/>
      <c r="M5" s="542"/>
      <c r="N5" s="543"/>
    </row>
    <row r="6" spans="1:14" x14ac:dyDescent="0.25">
      <c r="A6" s="1219" t="s">
        <v>279</v>
      </c>
      <c r="B6" s="1220"/>
      <c r="C6" s="1220"/>
      <c r="D6" s="1221"/>
      <c r="E6" s="563" t="s">
        <v>412</v>
      </c>
      <c r="F6" s="563"/>
      <c r="G6" s="563"/>
      <c r="H6" s="564"/>
      <c r="I6" s="567" t="s">
        <v>280</v>
      </c>
      <c r="J6" s="567"/>
      <c r="K6" s="567"/>
      <c r="L6" s="567"/>
      <c r="M6" s="567"/>
      <c r="N6" s="567"/>
    </row>
    <row r="7" spans="1:14" x14ac:dyDescent="0.25">
      <c r="A7" s="1222"/>
      <c r="B7" s="1223"/>
      <c r="C7" s="1223"/>
      <c r="D7" s="1224"/>
      <c r="E7" s="565"/>
      <c r="F7" s="565"/>
      <c r="G7" s="565"/>
      <c r="H7" s="566"/>
      <c r="I7" s="568">
        <v>2026</v>
      </c>
      <c r="J7" s="569"/>
      <c r="K7" s="567">
        <v>2027</v>
      </c>
      <c r="L7" s="567"/>
      <c r="M7" s="567">
        <v>2028</v>
      </c>
      <c r="N7" s="567"/>
    </row>
    <row r="8" spans="1:14" x14ac:dyDescent="0.25">
      <c r="A8" s="1211" t="s">
        <v>281</v>
      </c>
      <c r="B8" s="1212"/>
      <c r="C8" s="1212"/>
      <c r="D8" s="1213"/>
      <c r="E8" s="525" t="s">
        <v>420</v>
      </c>
      <c r="F8" s="525"/>
      <c r="G8" s="525"/>
      <c r="H8" s="526"/>
      <c r="I8" s="549" t="s">
        <v>338</v>
      </c>
      <c r="J8" s="550"/>
      <c r="K8" s="551"/>
      <c r="L8" s="551"/>
      <c r="M8" s="551"/>
      <c r="N8" s="551"/>
    </row>
    <row r="9" spans="1:14" ht="42" customHeight="1" x14ac:dyDescent="0.25">
      <c r="A9" s="1214" t="s">
        <v>283</v>
      </c>
      <c r="B9" s="1215"/>
      <c r="C9" s="1216" t="s">
        <v>775</v>
      </c>
      <c r="D9" s="1217"/>
      <c r="E9" s="1217"/>
      <c r="F9" s="1217"/>
      <c r="G9" s="1217"/>
      <c r="H9" s="1217"/>
      <c r="I9" s="1217"/>
      <c r="J9" s="1217"/>
      <c r="K9" s="1217"/>
      <c r="L9" s="1217"/>
      <c r="M9" s="1217"/>
      <c r="N9" s="1218"/>
    </row>
    <row r="10" spans="1:14" x14ac:dyDescent="0.25">
      <c r="A10" s="576" t="s">
        <v>284</v>
      </c>
      <c r="B10" s="577"/>
      <c r="C10" s="1228" t="s">
        <v>932</v>
      </c>
      <c r="D10" s="1426"/>
      <c r="E10" s="1426"/>
      <c r="F10" s="1426"/>
      <c r="G10" s="1426"/>
      <c r="H10" s="1426"/>
      <c r="I10" s="1426"/>
      <c r="J10" s="1426"/>
      <c r="K10" s="1426"/>
      <c r="L10" s="1426"/>
      <c r="M10" s="1426"/>
      <c r="N10" s="1427"/>
    </row>
    <row r="11" spans="1:14" x14ac:dyDescent="0.25">
      <c r="A11" s="578"/>
      <c r="B11" s="579"/>
      <c r="C11" s="1428"/>
      <c r="D11" s="1429"/>
      <c r="E11" s="1429"/>
      <c r="F11" s="1429"/>
      <c r="G11" s="1429"/>
      <c r="H11" s="1429"/>
      <c r="I11" s="1429"/>
      <c r="J11" s="1429"/>
      <c r="K11" s="1429"/>
      <c r="L11" s="1429"/>
      <c r="M11" s="1429"/>
      <c r="N11" s="1430"/>
    </row>
    <row r="12" spans="1:14" x14ac:dyDescent="0.25">
      <c r="A12" s="578"/>
      <c r="B12" s="579"/>
      <c r="C12" s="1428"/>
      <c r="D12" s="1429"/>
      <c r="E12" s="1429"/>
      <c r="F12" s="1429"/>
      <c r="G12" s="1429"/>
      <c r="H12" s="1429"/>
      <c r="I12" s="1429"/>
      <c r="J12" s="1429"/>
      <c r="K12" s="1429"/>
      <c r="L12" s="1429"/>
      <c r="M12" s="1429"/>
      <c r="N12" s="1430"/>
    </row>
    <row r="13" spans="1:14" x14ac:dyDescent="0.25">
      <c r="A13" s="578"/>
      <c r="B13" s="579"/>
      <c r="C13" s="1428"/>
      <c r="D13" s="1429"/>
      <c r="E13" s="1429"/>
      <c r="F13" s="1429"/>
      <c r="G13" s="1429"/>
      <c r="H13" s="1429"/>
      <c r="I13" s="1429"/>
      <c r="J13" s="1429"/>
      <c r="K13" s="1429"/>
      <c r="L13" s="1429"/>
      <c r="M13" s="1429"/>
      <c r="N13" s="1430"/>
    </row>
    <row r="14" spans="1:14" x14ac:dyDescent="0.25">
      <c r="A14" s="578"/>
      <c r="B14" s="579"/>
      <c r="C14" s="1428"/>
      <c r="D14" s="1429"/>
      <c r="E14" s="1429"/>
      <c r="F14" s="1429"/>
      <c r="G14" s="1429"/>
      <c r="H14" s="1429"/>
      <c r="I14" s="1429"/>
      <c r="J14" s="1429"/>
      <c r="K14" s="1429"/>
      <c r="L14" s="1429"/>
      <c r="M14" s="1429"/>
      <c r="N14" s="1430"/>
    </row>
    <row r="15" spans="1:14" hidden="1" x14ac:dyDescent="0.25">
      <c r="A15" s="578"/>
      <c r="B15" s="579"/>
      <c r="C15" s="1428"/>
      <c r="D15" s="1429"/>
      <c r="E15" s="1429"/>
      <c r="F15" s="1429"/>
      <c r="G15" s="1429"/>
      <c r="H15" s="1429"/>
      <c r="I15" s="1429"/>
      <c r="J15" s="1429"/>
      <c r="K15" s="1429"/>
      <c r="L15" s="1429"/>
      <c r="M15" s="1429"/>
      <c r="N15" s="1430"/>
    </row>
    <row r="16" spans="1:14" hidden="1" x14ac:dyDescent="0.25">
      <c r="A16" s="578"/>
      <c r="B16" s="579"/>
      <c r="C16" s="1428"/>
      <c r="D16" s="1429"/>
      <c r="E16" s="1429"/>
      <c r="F16" s="1429"/>
      <c r="G16" s="1429"/>
      <c r="H16" s="1429"/>
      <c r="I16" s="1429"/>
      <c r="J16" s="1429"/>
      <c r="K16" s="1429"/>
      <c r="L16" s="1429"/>
      <c r="M16" s="1429"/>
      <c r="N16" s="1430"/>
    </row>
    <row r="17" spans="1:14" hidden="1" x14ac:dyDescent="0.25">
      <c r="A17" s="580"/>
      <c r="B17" s="581"/>
      <c r="C17" s="1431"/>
      <c r="D17" s="1432"/>
      <c r="E17" s="1432"/>
      <c r="F17" s="1432"/>
      <c r="G17" s="1432"/>
      <c r="H17" s="1432"/>
      <c r="I17" s="1432"/>
      <c r="J17" s="1432"/>
      <c r="K17" s="1432"/>
      <c r="L17" s="1432"/>
      <c r="M17" s="1432"/>
      <c r="N17" s="1433"/>
    </row>
    <row r="18" spans="1:14" x14ac:dyDescent="0.25">
      <c r="A18" s="591"/>
      <c r="B18" s="592"/>
      <c r="C18" s="592"/>
      <c r="D18" s="592"/>
      <c r="E18" s="592"/>
      <c r="F18" s="592"/>
      <c r="G18" s="592"/>
      <c r="H18" s="592"/>
      <c r="I18" s="592"/>
      <c r="J18" s="592"/>
      <c r="K18" s="592"/>
      <c r="L18" s="592"/>
      <c r="M18" s="592"/>
      <c r="N18" s="593"/>
    </row>
    <row r="19" spans="1:14" x14ac:dyDescent="0.25">
      <c r="A19" s="54">
        <v>1</v>
      </c>
      <c r="B19" s="570" t="s">
        <v>421</v>
      </c>
      <c r="C19" s="571"/>
      <c r="D19" s="571"/>
      <c r="E19" s="571"/>
      <c r="F19" s="571"/>
      <c r="G19" s="572"/>
      <c r="H19" s="54">
        <v>6</v>
      </c>
      <c r="I19" s="570"/>
      <c r="J19" s="571"/>
      <c r="K19" s="571"/>
      <c r="L19" s="571"/>
      <c r="M19" s="571"/>
      <c r="N19" s="572"/>
    </row>
    <row r="20" spans="1:14" ht="18.95" customHeight="1" x14ac:dyDescent="0.25">
      <c r="A20" s="54">
        <v>2</v>
      </c>
      <c r="B20" s="1225" t="s">
        <v>413</v>
      </c>
      <c r="C20" s="1226"/>
      <c r="D20" s="1226"/>
      <c r="E20" s="1226"/>
      <c r="F20" s="1226"/>
      <c r="G20" s="1227"/>
      <c r="H20" s="54">
        <v>7</v>
      </c>
      <c r="I20" s="570"/>
      <c r="J20" s="571"/>
      <c r="K20" s="571"/>
      <c r="L20" s="571"/>
      <c r="M20" s="571"/>
      <c r="N20" s="572"/>
    </row>
    <row r="21" spans="1:14" ht="15" customHeight="1" x14ac:dyDescent="0.25">
      <c r="A21" s="54">
        <v>3</v>
      </c>
      <c r="B21" s="1225" t="s">
        <v>414</v>
      </c>
      <c r="C21" s="1226"/>
      <c r="D21" s="1226"/>
      <c r="E21" s="1226"/>
      <c r="F21" s="1226"/>
      <c r="G21" s="1227"/>
      <c r="H21" s="54">
        <v>8</v>
      </c>
      <c r="I21" s="570"/>
      <c r="J21" s="571"/>
      <c r="K21" s="571"/>
      <c r="L21" s="571"/>
      <c r="M21" s="571"/>
      <c r="N21" s="572"/>
    </row>
    <row r="22" spans="1:14" ht="15" customHeight="1" x14ac:dyDescent="0.25">
      <c r="A22" s="54">
        <v>4</v>
      </c>
      <c r="B22" s="570" t="s">
        <v>422</v>
      </c>
      <c r="C22" s="571"/>
      <c r="D22" s="571"/>
      <c r="E22" s="571"/>
      <c r="F22" s="571"/>
      <c r="G22" s="572"/>
      <c r="H22" s="54">
        <v>9</v>
      </c>
      <c r="I22" s="570"/>
      <c r="J22" s="571"/>
      <c r="K22" s="571"/>
      <c r="L22" s="571"/>
      <c r="M22" s="571"/>
      <c r="N22" s="572"/>
    </row>
    <row r="23" spans="1:14" ht="57" customHeight="1" x14ac:dyDescent="0.25">
      <c r="A23" s="54">
        <v>5</v>
      </c>
      <c r="B23" s="570"/>
      <c r="C23" s="571"/>
      <c r="D23" s="571"/>
      <c r="E23" s="571"/>
      <c r="F23" s="571"/>
      <c r="G23" s="572"/>
      <c r="H23" s="54">
        <v>10</v>
      </c>
      <c r="I23" s="599"/>
      <c r="J23" s="599"/>
      <c r="K23" s="599"/>
      <c r="L23" s="599"/>
      <c r="M23" s="599"/>
      <c r="N23" s="599"/>
    </row>
    <row r="24" spans="1:14" x14ac:dyDescent="0.25">
      <c r="A24" s="600" t="s">
        <v>286</v>
      </c>
      <c r="B24" s="601"/>
      <c r="C24" s="601"/>
      <c r="D24" s="601"/>
      <c r="E24" s="601"/>
      <c r="F24" s="601"/>
      <c r="G24" s="601"/>
      <c r="H24" s="601"/>
      <c r="I24" s="601"/>
      <c r="J24" s="601"/>
      <c r="K24" s="601"/>
      <c r="L24" s="601"/>
      <c r="M24" s="601"/>
      <c r="N24" s="602"/>
    </row>
    <row r="25" spans="1:14" x14ac:dyDescent="0.25">
      <c r="A25" s="603" t="s">
        <v>287</v>
      </c>
      <c r="B25" s="604"/>
      <c r="C25" s="604"/>
      <c r="D25" s="604"/>
      <c r="E25" s="604"/>
      <c r="F25" s="604"/>
      <c r="G25" s="604"/>
      <c r="H25" s="605"/>
      <c r="I25" s="591" t="s">
        <v>909</v>
      </c>
      <c r="J25" s="593"/>
      <c r="K25" s="606" t="s">
        <v>910</v>
      </c>
      <c r="L25" s="606"/>
      <c r="M25" s="594" t="s">
        <v>288</v>
      </c>
      <c r="N25" s="594"/>
    </row>
    <row r="26" spans="1:14" x14ac:dyDescent="0.25">
      <c r="A26" s="595" t="s">
        <v>931</v>
      </c>
      <c r="B26" s="596"/>
      <c r="C26" s="596"/>
      <c r="D26" s="596"/>
      <c r="E26" s="596"/>
      <c r="F26" s="596"/>
      <c r="G26" s="596"/>
      <c r="H26" s="597"/>
      <c r="I26" s="598">
        <v>1</v>
      </c>
      <c r="J26" s="598"/>
      <c r="K26" s="607"/>
      <c r="L26" s="598"/>
      <c r="M26" s="598"/>
      <c r="N26" s="598"/>
    </row>
    <row r="27" spans="1:14" ht="15" customHeight="1" x14ac:dyDescent="0.25">
      <c r="A27" s="603" t="s">
        <v>289</v>
      </c>
      <c r="B27" s="604"/>
      <c r="C27" s="604"/>
      <c r="D27" s="604"/>
      <c r="E27" s="604"/>
      <c r="F27" s="604"/>
      <c r="G27" s="604"/>
      <c r="H27" s="605"/>
      <c r="I27" s="591" t="s">
        <v>909</v>
      </c>
      <c r="J27" s="593"/>
      <c r="K27" s="606" t="s">
        <v>910</v>
      </c>
      <c r="L27" s="606"/>
      <c r="M27" s="594" t="s">
        <v>288</v>
      </c>
      <c r="N27" s="594"/>
    </row>
    <row r="28" spans="1:14" x14ac:dyDescent="0.25">
      <c r="A28" s="595" t="s">
        <v>415</v>
      </c>
      <c r="B28" s="596"/>
      <c r="C28" s="596"/>
      <c r="D28" s="596"/>
      <c r="E28" s="596"/>
      <c r="F28" s="596"/>
      <c r="G28" s="596"/>
      <c r="H28" s="597"/>
      <c r="I28" s="1014">
        <v>1</v>
      </c>
      <c r="J28" s="598"/>
      <c r="K28" s="1014"/>
      <c r="L28" s="598"/>
      <c r="M28" s="598"/>
      <c r="N28" s="598"/>
    </row>
    <row r="29" spans="1:14" x14ac:dyDescent="0.25">
      <c r="A29" s="595"/>
      <c r="B29" s="596"/>
      <c r="C29" s="596"/>
      <c r="D29" s="596"/>
      <c r="E29" s="596"/>
      <c r="F29" s="596"/>
      <c r="G29" s="596"/>
      <c r="H29" s="597"/>
      <c r="I29" s="607"/>
      <c r="J29" s="598"/>
      <c r="K29" s="607"/>
      <c r="L29" s="598"/>
      <c r="M29" s="598"/>
      <c r="N29" s="598"/>
    </row>
    <row r="30" spans="1:14" ht="15" customHeight="1" x14ac:dyDescent="0.25">
      <c r="A30" s="603" t="s">
        <v>290</v>
      </c>
      <c r="B30" s="604"/>
      <c r="C30" s="604"/>
      <c r="D30" s="604"/>
      <c r="E30" s="604"/>
      <c r="F30" s="604"/>
      <c r="G30" s="604"/>
      <c r="H30" s="605"/>
      <c r="I30" s="591" t="s">
        <v>909</v>
      </c>
      <c r="J30" s="593"/>
      <c r="K30" s="606" t="s">
        <v>910</v>
      </c>
      <c r="L30" s="606"/>
      <c r="M30" s="594" t="s">
        <v>288</v>
      </c>
      <c r="N30" s="594"/>
    </row>
    <row r="31" spans="1:14" x14ac:dyDescent="0.25">
      <c r="A31" s="595" t="s">
        <v>416</v>
      </c>
      <c r="B31" s="596"/>
      <c r="C31" s="596"/>
      <c r="D31" s="596"/>
      <c r="E31" s="596"/>
      <c r="F31" s="596"/>
      <c r="G31" s="596"/>
      <c r="H31" s="597"/>
      <c r="I31" s="1014">
        <v>1</v>
      </c>
      <c r="J31" s="598"/>
      <c r="K31" s="1014"/>
      <c r="L31" s="598"/>
      <c r="M31" s="598"/>
      <c r="N31" s="598"/>
    </row>
    <row r="32" spans="1:14" x14ac:dyDescent="0.25">
      <c r="A32" s="595"/>
      <c r="B32" s="596"/>
      <c r="C32" s="596"/>
      <c r="D32" s="596"/>
      <c r="E32" s="596"/>
      <c r="F32" s="596"/>
      <c r="G32" s="596"/>
      <c r="H32" s="597"/>
      <c r="I32" s="598"/>
      <c r="J32" s="598"/>
      <c r="K32" s="598"/>
      <c r="L32" s="598"/>
      <c r="M32" s="598"/>
      <c r="N32" s="598"/>
    </row>
    <row r="33" spans="1:17" ht="15" customHeight="1" x14ac:dyDescent="0.25">
      <c r="A33" s="603" t="s">
        <v>291</v>
      </c>
      <c r="B33" s="604"/>
      <c r="C33" s="604"/>
      <c r="D33" s="604"/>
      <c r="E33" s="604"/>
      <c r="F33" s="604"/>
      <c r="G33" s="604"/>
      <c r="H33" s="605"/>
      <c r="I33" s="591" t="s">
        <v>909</v>
      </c>
      <c r="J33" s="593"/>
      <c r="K33" s="606" t="s">
        <v>910</v>
      </c>
      <c r="L33" s="606"/>
      <c r="M33" s="594" t="s">
        <v>288</v>
      </c>
      <c r="N33" s="594"/>
    </row>
    <row r="34" spans="1:17" x14ac:dyDescent="0.25">
      <c r="A34" s="609" t="s">
        <v>417</v>
      </c>
      <c r="B34" s="610"/>
      <c r="C34" s="610"/>
      <c r="D34" s="610"/>
      <c r="E34" s="610"/>
      <c r="F34" s="610"/>
      <c r="G34" s="610"/>
      <c r="H34" s="611"/>
      <c r="I34" s="1014">
        <v>1</v>
      </c>
      <c r="J34" s="598"/>
      <c r="K34" s="1014"/>
      <c r="L34" s="598"/>
      <c r="M34" s="598"/>
      <c r="N34" s="598"/>
    </row>
    <row r="35" spans="1:17" ht="14.25" hidden="1" customHeight="1" x14ac:dyDescent="0.25">
      <c r="A35" s="609"/>
      <c r="B35" s="610"/>
      <c r="C35" s="610"/>
      <c r="D35" s="610"/>
      <c r="E35" s="610"/>
      <c r="F35" s="610"/>
      <c r="G35" s="610"/>
      <c r="H35" s="611"/>
      <c r="I35" s="598"/>
      <c r="J35" s="598"/>
      <c r="K35" s="598"/>
      <c r="L35" s="598"/>
      <c r="M35" s="598"/>
      <c r="N35" s="598"/>
    </row>
    <row r="36" spans="1:17" hidden="1" x14ac:dyDescent="0.25">
      <c r="A36" s="50"/>
      <c r="B36" s="50"/>
      <c r="C36" s="50"/>
      <c r="D36" s="50"/>
      <c r="E36" s="50"/>
      <c r="F36" s="50"/>
      <c r="G36" s="50"/>
      <c r="H36" s="50"/>
      <c r="I36" s="50"/>
      <c r="J36" s="50"/>
      <c r="K36" s="50"/>
      <c r="L36" s="50"/>
      <c r="M36" s="50"/>
      <c r="N36" s="50"/>
    </row>
    <row r="37" spans="1:17" x14ac:dyDescent="0.25">
      <c r="A37" s="600" t="s">
        <v>292</v>
      </c>
      <c r="B37" s="601"/>
      <c r="C37" s="601"/>
      <c r="D37" s="601"/>
      <c r="E37" s="601"/>
      <c r="F37" s="601"/>
      <c r="G37" s="601"/>
      <c r="H37" s="601"/>
      <c r="I37" s="601"/>
      <c r="J37" s="601"/>
      <c r="K37" s="601"/>
      <c r="L37" s="601"/>
      <c r="M37" s="601"/>
      <c r="N37" s="602"/>
    </row>
    <row r="38" spans="1:17" ht="42.75" x14ac:dyDescent="0.25">
      <c r="A38" s="594" t="s">
        <v>293</v>
      </c>
      <c r="B38" s="594"/>
      <c r="C38" s="57" t="s">
        <v>294</v>
      </c>
      <c r="D38" s="57" t="s">
        <v>295</v>
      </c>
      <c r="E38" s="57" t="s">
        <v>296</v>
      </c>
      <c r="F38" s="57" t="s">
        <v>297</v>
      </c>
      <c r="G38" s="57" t="s">
        <v>298</v>
      </c>
      <c r="H38" s="57" t="s">
        <v>299</v>
      </c>
      <c r="I38" s="57" t="s">
        <v>300</v>
      </c>
      <c r="J38" s="57" t="s">
        <v>301</v>
      </c>
      <c r="K38" s="57" t="s">
        <v>302</v>
      </c>
      <c r="L38" s="57" t="s">
        <v>303</v>
      </c>
      <c r="M38" s="57" t="s">
        <v>304</v>
      </c>
      <c r="N38" s="57" t="s">
        <v>305</v>
      </c>
    </row>
    <row r="39" spans="1:17" x14ac:dyDescent="0.25">
      <c r="A39" s="612">
        <f>IF(A19&gt;0,A19,"")</f>
        <v>1</v>
      </c>
      <c r="B39" s="613"/>
      <c r="C39" s="58"/>
      <c r="D39" s="58"/>
      <c r="E39" s="269"/>
      <c r="F39" s="269"/>
      <c r="G39" s="58"/>
      <c r="H39" s="254"/>
      <c r="I39" s="269"/>
      <c r="J39" s="269"/>
      <c r="K39" s="269"/>
      <c r="L39" s="269"/>
      <c r="M39" s="269"/>
      <c r="N39" s="269"/>
    </row>
    <row r="40" spans="1:17" x14ac:dyDescent="0.25">
      <c r="A40" s="612">
        <f>IF(A20&gt;0,A20,"")</f>
        <v>2</v>
      </c>
      <c r="B40" s="613"/>
      <c r="C40" s="58"/>
      <c r="D40" s="58"/>
      <c r="E40" s="269"/>
      <c r="F40" s="269"/>
      <c r="G40" s="269"/>
      <c r="H40" s="58"/>
      <c r="I40" s="58"/>
      <c r="J40" s="253"/>
      <c r="K40" s="252"/>
      <c r="L40" s="58"/>
      <c r="M40" s="58"/>
      <c r="N40" s="58"/>
    </row>
    <row r="41" spans="1:17" x14ac:dyDescent="0.25">
      <c r="A41" s="612">
        <v>3</v>
      </c>
      <c r="B41" s="613"/>
      <c r="C41" s="58"/>
      <c r="D41" s="58"/>
      <c r="E41" s="269"/>
      <c r="F41" s="269"/>
      <c r="G41" s="269"/>
      <c r="H41" s="269"/>
      <c r="I41" s="269"/>
      <c r="J41" s="58"/>
      <c r="K41" s="254"/>
      <c r="L41" s="381"/>
      <c r="M41" s="381"/>
      <c r="N41" s="381"/>
      <c r="O41" s="322"/>
      <c r="P41" s="322"/>
      <c r="Q41" s="322"/>
    </row>
    <row r="42" spans="1:17" x14ac:dyDescent="0.25">
      <c r="A42" s="612">
        <v>4</v>
      </c>
      <c r="B42" s="613"/>
      <c r="C42" s="58"/>
      <c r="D42" s="58"/>
      <c r="E42" s="269"/>
      <c r="F42" s="269"/>
      <c r="G42" s="269"/>
      <c r="H42" s="269"/>
      <c r="I42" s="269"/>
      <c r="J42" s="314"/>
      <c r="K42" s="314"/>
      <c r="L42" s="58"/>
      <c r="M42" s="381"/>
      <c r="N42" s="381"/>
    </row>
    <row r="43" spans="1:17" x14ac:dyDescent="0.25">
      <c r="A43" s="1199">
        <v>5</v>
      </c>
      <c r="B43" s="1199"/>
      <c r="C43" s="256"/>
      <c r="D43" s="256"/>
      <c r="E43" s="256"/>
      <c r="F43" s="256"/>
      <c r="G43" s="256"/>
      <c r="H43" s="256"/>
      <c r="I43" s="256"/>
      <c r="J43" s="256"/>
      <c r="K43" s="395"/>
      <c r="L43" s="256"/>
      <c r="M43" s="256"/>
      <c r="N43" s="256"/>
    </row>
    <row r="44" spans="1:17" x14ac:dyDescent="0.25">
      <c r="A44" s="623" t="s">
        <v>306</v>
      </c>
      <c r="B44" s="624"/>
      <c r="C44" s="624"/>
      <c r="D44" s="624"/>
      <c r="E44" s="624"/>
      <c r="F44" s="624"/>
      <c r="G44" s="624"/>
      <c r="H44" s="624"/>
      <c r="I44" s="624"/>
      <c r="J44" s="624"/>
      <c r="K44" s="624"/>
      <c r="L44" s="624"/>
      <c r="M44" s="624"/>
      <c r="N44" s="625"/>
    </row>
    <row r="45" spans="1:17" x14ac:dyDescent="0.25">
      <c r="A45" s="255" t="s">
        <v>307</v>
      </c>
      <c r="B45" s="626" t="s">
        <v>308</v>
      </c>
      <c r="C45" s="627"/>
      <c r="D45" s="627"/>
      <c r="E45" s="627"/>
      <c r="F45" s="628"/>
      <c r="G45" s="629" t="s">
        <v>309</v>
      </c>
      <c r="H45" s="629"/>
      <c r="I45" s="629" t="s">
        <v>310</v>
      </c>
      <c r="J45" s="629"/>
      <c r="K45" s="629" t="s">
        <v>311</v>
      </c>
      <c r="L45" s="629"/>
      <c r="M45" s="567" t="s">
        <v>312</v>
      </c>
      <c r="N45" s="567"/>
    </row>
    <row r="46" spans="1:17" x14ac:dyDescent="0.25">
      <c r="A46" s="256" t="s">
        <v>450</v>
      </c>
      <c r="B46" s="616" t="s">
        <v>671</v>
      </c>
      <c r="C46" s="617"/>
      <c r="D46" s="617"/>
      <c r="E46" s="617"/>
      <c r="F46" s="618"/>
      <c r="G46" s="619">
        <v>27.2</v>
      </c>
      <c r="H46" s="620"/>
      <c r="I46" s="621">
        <v>80</v>
      </c>
      <c r="J46" s="621"/>
      <c r="K46" s="1078">
        <f>I46*100/$P$49</f>
        <v>94.117647058823536</v>
      </c>
      <c r="L46" s="1078"/>
      <c r="M46" s="622">
        <f>+G46*I46</f>
        <v>2176</v>
      </c>
      <c r="N46" s="622"/>
    </row>
    <row r="47" spans="1:17" x14ac:dyDescent="0.25">
      <c r="A47" s="126" t="s">
        <v>447</v>
      </c>
      <c r="B47" s="1039" t="s">
        <v>911</v>
      </c>
      <c r="C47" s="1040"/>
      <c r="D47" s="1040"/>
      <c r="E47" s="1040"/>
      <c r="F47" s="1041"/>
      <c r="G47" s="1042">
        <v>30.1</v>
      </c>
      <c r="H47" s="1043"/>
      <c r="I47" s="1044">
        <v>5</v>
      </c>
      <c r="J47" s="1044"/>
      <c r="K47" s="1078">
        <f>I47*100/$P$49</f>
        <v>5.882352941176471</v>
      </c>
      <c r="L47" s="1078"/>
      <c r="M47" s="622">
        <f t="shared" ref="M47" si="0">G47*I47</f>
        <v>150.5</v>
      </c>
      <c r="N47" s="1038"/>
    </row>
    <row r="48" spans="1:17" x14ac:dyDescent="0.25">
      <c r="A48" s="256"/>
      <c r="B48" s="616"/>
      <c r="C48" s="617"/>
      <c r="D48" s="617"/>
      <c r="E48" s="617"/>
      <c r="F48" s="618"/>
      <c r="G48" s="619"/>
      <c r="H48" s="620"/>
      <c r="I48" s="621"/>
      <c r="J48" s="621"/>
      <c r="K48" s="621"/>
      <c r="L48" s="621"/>
      <c r="M48" s="622">
        <f>+G48*I48</f>
        <v>0</v>
      </c>
      <c r="N48" s="622"/>
    </row>
    <row r="49" spans="1:16" x14ac:dyDescent="0.25">
      <c r="A49" s="256"/>
      <c r="B49" s="616"/>
      <c r="C49" s="617"/>
      <c r="D49" s="617"/>
      <c r="E49" s="617"/>
      <c r="F49" s="618"/>
      <c r="G49" s="619"/>
      <c r="H49" s="620"/>
      <c r="I49" s="621"/>
      <c r="J49" s="621"/>
      <c r="K49" s="621"/>
      <c r="L49" s="621"/>
      <c r="M49" s="622">
        <f>+G49*I49</f>
        <v>0</v>
      </c>
      <c r="N49" s="622"/>
      <c r="P49">
        <f>SUM(I46:J47)</f>
        <v>85</v>
      </c>
    </row>
    <row r="50" spans="1:16" x14ac:dyDescent="0.25">
      <c r="A50" s="256"/>
      <c r="B50" s="616"/>
      <c r="C50" s="617"/>
      <c r="D50" s="617"/>
      <c r="E50" s="617"/>
      <c r="F50" s="618"/>
      <c r="G50" s="619"/>
      <c r="H50" s="620"/>
      <c r="I50" s="621"/>
      <c r="J50" s="621"/>
      <c r="K50" s="621"/>
      <c r="L50" s="621"/>
      <c r="M50" s="622"/>
      <c r="N50" s="622"/>
    </row>
    <row r="51" spans="1:16" hidden="1" x14ac:dyDescent="0.25">
      <c r="A51" s="256"/>
      <c r="B51" s="616"/>
      <c r="C51" s="617"/>
      <c r="D51" s="617"/>
      <c r="E51" s="617"/>
      <c r="F51" s="618"/>
      <c r="G51" s="619"/>
      <c r="H51" s="620"/>
      <c r="I51" s="621"/>
      <c r="J51" s="621"/>
      <c r="K51" s="621"/>
      <c r="L51" s="621"/>
      <c r="M51" s="622"/>
      <c r="N51" s="622"/>
    </row>
    <row r="52" spans="1:16" hidden="1" x14ac:dyDescent="0.25">
      <c r="A52" s="256"/>
      <c r="B52" s="616"/>
      <c r="C52" s="617"/>
      <c r="D52" s="617"/>
      <c r="E52" s="617"/>
      <c r="F52" s="618"/>
      <c r="G52" s="619"/>
      <c r="H52" s="620"/>
      <c r="I52" s="621"/>
      <c r="J52" s="621"/>
      <c r="K52" s="621"/>
      <c r="L52" s="621"/>
      <c r="M52" s="622"/>
      <c r="N52" s="622"/>
    </row>
    <row r="53" spans="1:16" x14ac:dyDescent="0.25">
      <c r="A53" s="261">
        <f>COUNTA(B46:F52)</f>
        <v>2</v>
      </c>
      <c r="B53" s="631" t="s">
        <v>313</v>
      </c>
      <c r="C53" s="631"/>
      <c r="D53" s="631"/>
      <c r="E53" s="631"/>
      <c r="F53" s="631"/>
      <c r="G53" s="631"/>
      <c r="H53" s="631"/>
      <c r="I53" s="631"/>
      <c r="J53" s="631"/>
      <c r="K53" s="631"/>
      <c r="L53" s="632"/>
      <c r="M53" s="1106">
        <f>SUM(M46:M52)</f>
        <v>2326.5</v>
      </c>
      <c r="N53" s="1106"/>
    </row>
    <row r="54" spans="1:16" x14ac:dyDescent="0.25">
      <c r="A54" s="262"/>
      <c r="B54" s="262"/>
      <c r="C54" s="262"/>
      <c r="D54" s="262"/>
      <c r="E54" s="262"/>
      <c r="F54" s="262"/>
      <c r="G54" s="262"/>
      <c r="H54" s="262"/>
      <c r="I54" s="262"/>
      <c r="J54" s="262"/>
      <c r="K54" s="262"/>
      <c r="L54" s="262"/>
      <c r="M54" s="262"/>
      <c r="N54" s="262"/>
    </row>
    <row r="55" spans="1:16" x14ac:dyDescent="0.25">
      <c r="A55" s="623" t="s">
        <v>314</v>
      </c>
      <c r="B55" s="624"/>
      <c r="C55" s="624"/>
      <c r="D55" s="624"/>
      <c r="E55" s="624"/>
      <c r="F55" s="624"/>
      <c r="G55" s="624"/>
      <c r="H55" s="624"/>
      <c r="I55" s="624"/>
      <c r="J55" s="624"/>
      <c r="K55" s="624"/>
      <c r="L55" s="624"/>
      <c r="M55" s="624"/>
      <c r="N55" s="625"/>
    </row>
    <row r="56" spans="1:16" x14ac:dyDescent="0.25">
      <c r="A56" s="648" t="s">
        <v>315</v>
      </c>
      <c r="B56" s="649"/>
      <c r="C56" s="649"/>
      <c r="D56" s="649"/>
      <c r="E56" s="648" t="s">
        <v>115</v>
      </c>
      <c r="F56" s="649"/>
      <c r="G56" s="649"/>
      <c r="H56" s="649"/>
      <c r="I56" s="649"/>
      <c r="J56" s="649"/>
      <c r="K56" s="649"/>
      <c r="L56" s="650"/>
      <c r="M56" s="635" t="s">
        <v>316</v>
      </c>
      <c r="N56" s="637"/>
    </row>
    <row r="57" spans="1:16" x14ac:dyDescent="0.25">
      <c r="A57" s="648" t="s">
        <v>670</v>
      </c>
      <c r="B57" s="649"/>
      <c r="C57" s="649"/>
      <c r="D57" s="649"/>
      <c r="E57" s="392"/>
      <c r="F57" s="357"/>
      <c r="G57" s="357"/>
      <c r="H57" s="357"/>
      <c r="I57" s="357"/>
      <c r="J57" s="357"/>
      <c r="K57" s="357"/>
      <c r="L57" s="393"/>
      <c r="M57" s="1242">
        <v>260000</v>
      </c>
      <c r="N57" s="1241"/>
    </row>
    <row r="58" spans="1:16" ht="28.15" customHeight="1" x14ac:dyDescent="0.25">
      <c r="A58" s="626"/>
      <c r="B58" s="627"/>
      <c r="C58" s="627"/>
      <c r="D58" s="627"/>
      <c r="E58" s="648"/>
      <c r="F58" s="649"/>
      <c r="G58" s="649"/>
      <c r="H58" s="649"/>
      <c r="I58" s="649"/>
      <c r="J58" s="649"/>
      <c r="K58" s="649"/>
      <c r="L58" s="650"/>
      <c r="M58" s="1240"/>
      <c r="N58" s="1241"/>
    </row>
    <row r="59" spans="1:16" x14ac:dyDescent="0.25">
      <c r="A59" s="635" t="s">
        <v>317</v>
      </c>
      <c r="B59" s="636"/>
      <c r="C59" s="636"/>
      <c r="D59" s="636"/>
      <c r="E59" s="636"/>
      <c r="F59" s="636"/>
      <c r="G59" s="636"/>
      <c r="H59" s="636"/>
      <c r="I59" s="636"/>
      <c r="J59" s="636"/>
      <c r="K59" s="636"/>
      <c r="L59" s="637"/>
      <c r="M59" s="1472">
        <f>SUM(M57+M58)</f>
        <v>260000</v>
      </c>
      <c r="N59" s="1238"/>
    </row>
    <row r="61" spans="1:16" x14ac:dyDescent="0.25">
      <c r="B61" t="s">
        <v>778</v>
      </c>
    </row>
  </sheetData>
  <mergeCells count="139">
    <mergeCell ref="A57:D57"/>
    <mergeCell ref="M57:N57"/>
    <mergeCell ref="A58:D58"/>
    <mergeCell ref="E58:L58"/>
    <mergeCell ref="M58:N58"/>
    <mergeCell ref="A59:L59"/>
    <mergeCell ref="M59:N59"/>
    <mergeCell ref="B53:L53"/>
    <mergeCell ref="M53:N53"/>
    <mergeCell ref="A55:N55"/>
    <mergeCell ref="A56:D56"/>
    <mergeCell ref="E56:L56"/>
    <mergeCell ref="M56:N56"/>
    <mergeCell ref="B51:F51"/>
    <mergeCell ref="G51:H51"/>
    <mergeCell ref="I51:J51"/>
    <mergeCell ref="K51:L51"/>
    <mergeCell ref="M51:N51"/>
    <mergeCell ref="B52:F52"/>
    <mergeCell ref="G52:H52"/>
    <mergeCell ref="I52:J52"/>
    <mergeCell ref="K52:L52"/>
    <mergeCell ref="M52:N52"/>
    <mergeCell ref="B49:F49"/>
    <mergeCell ref="G49:H49"/>
    <mergeCell ref="I49:J49"/>
    <mergeCell ref="K49:L49"/>
    <mergeCell ref="M49:N49"/>
    <mergeCell ref="B50:F50"/>
    <mergeCell ref="G50:H50"/>
    <mergeCell ref="I50:J50"/>
    <mergeCell ref="K50:L50"/>
    <mergeCell ref="M50:N50"/>
    <mergeCell ref="B47:F47"/>
    <mergeCell ref="G47:H47"/>
    <mergeCell ref="I47:J47"/>
    <mergeCell ref="K47:L47"/>
    <mergeCell ref="M47:N47"/>
    <mergeCell ref="B48:F48"/>
    <mergeCell ref="G48:H48"/>
    <mergeCell ref="I48:J48"/>
    <mergeCell ref="K48:L48"/>
    <mergeCell ref="M48:N48"/>
    <mergeCell ref="B45:F45"/>
    <mergeCell ref="G45:H45"/>
    <mergeCell ref="I45:J45"/>
    <mergeCell ref="K45:L45"/>
    <mergeCell ref="M45:N45"/>
    <mergeCell ref="B46:F46"/>
    <mergeCell ref="G46:H46"/>
    <mergeCell ref="I46:J46"/>
    <mergeCell ref="K46:L46"/>
    <mergeCell ref="M46:N46"/>
    <mergeCell ref="A39:B39"/>
    <mergeCell ref="A40:B40"/>
    <mergeCell ref="A41:B41"/>
    <mergeCell ref="A42:B42"/>
    <mergeCell ref="A43:B43"/>
    <mergeCell ref="A44:N44"/>
    <mergeCell ref="A35:H35"/>
    <mergeCell ref="I35:J35"/>
    <mergeCell ref="K35:L35"/>
    <mergeCell ref="M35:N35"/>
    <mergeCell ref="A37:N37"/>
    <mergeCell ref="A38:B38"/>
    <mergeCell ref="A33:H33"/>
    <mergeCell ref="I33:J33"/>
    <mergeCell ref="K33:L33"/>
    <mergeCell ref="M33:N33"/>
    <mergeCell ref="A34:H34"/>
    <mergeCell ref="I34:J34"/>
    <mergeCell ref="K34:L34"/>
    <mergeCell ref="M34:N34"/>
    <mergeCell ref="A31:H31"/>
    <mergeCell ref="I31:J31"/>
    <mergeCell ref="K31:L31"/>
    <mergeCell ref="M31:N31"/>
    <mergeCell ref="A32:H32"/>
    <mergeCell ref="I32:J32"/>
    <mergeCell ref="K32:L32"/>
    <mergeCell ref="M32:N32"/>
    <mergeCell ref="A29:H29"/>
    <mergeCell ref="I29:J29"/>
    <mergeCell ref="K29:L29"/>
    <mergeCell ref="M29:N29"/>
    <mergeCell ref="A30:H30"/>
    <mergeCell ref="I30:J30"/>
    <mergeCell ref="K30:L30"/>
    <mergeCell ref="M30:N30"/>
    <mergeCell ref="A27:H27"/>
    <mergeCell ref="I27:J27"/>
    <mergeCell ref="K27:L27"/>
    <mergeCell ref="M27:N27"/>
    <mergeCell ref="A28:H28"/>
    <mergeCell ref="I28:J28"/>
    <mergeCell ref="K28:L28"/>
    <mergeCell ref="M28:N28"/>
    <mergeCell ref="A24:N24"/>
    <mergeCell ref="A25:H25"/>
    <mergeCell ref="I25:J25"/>
    <mergeCell ref="K25:L25"/>
    <mergeCell ref="M25:N25"/>
    <mergeCell ref="A26:H26"/>
    <mergeCell ref="I26:J26"/>
    <mergeCell ref="K26:L26"/>
    <mergeCell ref="M26:N26"/>
    <mergeCell ref="B22:G22"/>
    <mergeCell ref="I22:N22"/>
    <mergeCell ref="B23:G23"/>
    <mergeCell ref="I23:N23"/>
    <mergeCell ref="A10:B17"/>
    <mergeCell ref="C10:N17"/>
    <mergeCell ref="A18:N18"/>
    <mergeCell ref="B19:G19"/>
    <mergeCell ref="I19:N19"/>
    <mergeCell ref="B20:G20"/>
    <mergeCell ref="I20:N20"/>
    <mergeCell ref="A9:B9"/>
    <mergeCell ref="C9:N9"/>
    <mergeCell ref="A6:D7"/>
    <mergeCell ref="E6:H7"/>
    <mergeCell ref="I6:N6"/>
    <mergeCell ref="I7:J7"/>
    <mergeCell ref="K7:L7"/>
    <mergeCell ref="M7:N7"/>
    <mergeCell ref="B21:G21"/>
    <mergeCell ref="I21:N21"/>
    <mergeCell ref="A1:N1"/>
    <mergeCell ref="A3:D3"/>
    <mergeCell ref="E3:H3"/>
    <mergeCell ref="I3:N3"/>
    <mergeCell ref="A4:D5"/>
    <mergeCell ref="E4:H5"/>
    <mergeCell ref="I4:N5"/>
    <mergeCell ref="A8:D8"/>
    <mergeCell ref="E8:H8"/>
    <mergeCell ref="I8:J8"/>
    <mergeCell ref="K8:L8"/>
    <mergeCell ref="M8:N8"/>
  </mergeCells>
  <conditionalFormatting sqref="C39:N42">
    <cfRule type="cellIs" dxfId="30" priority="3" stopIfTrue="1" operator="equal">
      <formula>"x"</formula>
    </cfRule>
  </conditionalFormatting>
  <conditionalFormatting sqref="J40:N40">
    <cfRule type="cellIs" dxfId="29" priority="2" stopIfTrue="1" operator="equal">
      <formula>"x"</formula>
    </cfRule>
  </conditionalFormatting>
  <conditionalFormatting sqref="M41:N41">
    <cfRule type="cellIs" dxfId="28"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9:N42" xr:uid="{00000000-0002-0000-2000-000000000000}"/>
  </dataValidations>
  <pageMargins left="0.7" right="0.7" top="0.75" bottom="0.75" header="0.3" footer="0.3"/>
  <pageSetup paperSize="9" orientation="landscape"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IU65403"/>
  <sheetViews>
    <sheetView topLeftCell="A63" zoomScaleNormal="100" workbookViewId="0">
      <selection activeCell="I37" sqref="I37:J37"/>
    </sheetView>
  </sheetViews>
  <sheetFormatPr defaultColWidth="9.140625" defaultRowHeight="12.75" x14ac:dyDescent="0.25"/>
  <cols>
    <col min="1" max="1" width="8.5703125" style="50" customWidth="1"/>
    <col min="2" max="3" width="12.28515625" style="50" customWidth="1"/>
    <col min="4" max="4" width="6.42578125" style="50" customWidth="1"/>
    <col min="5" max="5" width="10.42578125" style="50" bestFit="1" customWidth="1"/>
    <col min="6" max="6" width="4.85546875" style="50" customWidth="1"/>
    <col min="7" max="7" width="6.5703125" style="50" customWidth="1"/>
    <col min="8" max="8" width="5" style="50" bestFit="1" customWidth="1"/>
    <col min="9" max="9" width="6.5703125" style="50" customWidth="1"/>
    <col min="10" max="10" width="7.140625" style="50" customWidth="1"/>
    <col min="11" max="11" width="6.5703125" style="50" customWidth="1"/>
    <col min="12" max="12" width="6.85546875" style="50" customWidth="1"/>
    <col min="13" max="13" width="6.5703125" style="50" customWidth="1"/>
    <col min="14" max="14" width="14" style="50" customWidth="1"/>
    <col min="15" max="15" width="9.140625" style="50"/>
    <col min="16" max="16" width="2.85546875" style="50" customWidth="1"/>
    <col min="17" max="17" width="7.140625" style="50" customWidth="1"/>
    <col min="18" max="18" width="4.5703125" style="50" customWidth="1"/>
    <col min="19" max="244" width="9.140625" style="50"/>
    <col min="245" max="245" width="14.140625" style="50" bestFit="1" customWidth="1"/>
    <col min="246" max="16384" width="9.140625" style="50"/>
  </cols>
  <sheetData>
    <row r="1" spans="1:23" ht="18" customHeight="1" thickBot="1" x14ac:dyDescent="0.3">
      <c r="A1" s="520" t="s">
        <v>387</v>
      </c>
      <c r="B1" s="520"/>
      <c r="C1" s="520"/>
      <c r="D1" s="520"/>
      <c r="E1" s="520"/>
      <c r="F1" s="520"/>
      <c r="G1" s="520"/>
      <c r="H1" s="520"/>
      <c r="I1" s="520"/>
      <c r="J1" s="520"/>
      <c r="K1" s="520"/>
      <c r="L1" s="520"/>
      <c r="M1" s="520"/>
      <c r="N1" s="520"/>
    </row>
    <row r="2" spans="1:23" ht="26.25" customHeight="1" x14ac:dyDescent="0.25">
      <c r="A2" s="51"/>
      <c r="B2" s="51"/>
      <c r="C2" s="51"/>
      <c r="D2" s="51"/>
      <c r="E2" s="51"/>
      <c r="F2" s="51"/>
      <c r="G2" s="51"/>
      <c r="H2" s="51"/>
      <c r="I2" s="51"/>
      <c r="J2" s="51"/>
      <c r="K2" s="51"/>
      <c r="L2" s="51"/>
      <c r="M2" s="51"/>
      <c r="N2" s="51"/>
      <c r="O2" s="52"/>
      <c r="P2" s="52"/>
      <c r="Q2" s="52"/>
      <c r="R2" s="52"/>
      <c r="S2" s="52"/>
      <c r="T2" s="52"/>
      <c r="U2" s="52"/>
      <c r="V2" s="52"/>
      <c r="W2" s="52"/>
    </row>
    <row r="3" spans="1:23" s="52" customFormat="1" ht="31.7" customHeight="1" x14ac:dyDescent="0.25">
      <c r="A3" s="521" t="s">
        <v>385</v>
      </c>
      <c r="B3" s="522"/>
      <c r="C3" s="522"/>
      <c r="D3" s="523"/>
      <c r="E3" s="524" t="s">
        <v>700</v>
      </c>
      <c r="F3" s="525"/>
      <c r="G3" s="525"/>
      <c r="H3" s="526"/>
      <c r="I3" s="1091" t="s">
        <v>499</v>
      </c>
      <c r="J3" s="1092"/>
      <c r="K3" s="1092"/>
      <c r="L3" s="1092"/>
      <c r="M3" s="1092"/>
      <c r="N3" s="1094"/>
    </row>
    <row r="4" spans="1:23" s="52" customFormat="1" ht="12.75" customHeight="1" x14ac:dyDescent="0.25">
      <c r="A4" s="529" t="s">
        <v>386</v>
      </c>
      <c r="B4" s="530"/>
      <c r="C4" s="530"/>
      <c r="D4" s="531"/>
      <c r="E4" s="535" t="s">
        <v>701</v>
      </c>
      <c r="F4" s="536"/>
      <c r="G4" s="536"/>
      <c r="H4" s="536"/>
      <c r="I4" s="537" t="s">
        <v>500</v>
      </c>
      <c r="J4" s="538"/>
      <c r="K4" s="538"/>
      <c r="L4" s="539"/>
      <c r="M4" s="539"/>
      <c r="N4" s="540"/>
    </row>
    <row r="5" spans="1:23" s="52" customFormat="1" ht="13.7" customHeight="1" x14ac:dyDescent="0.25">
      <c r="A5" s="532"/>
      <c r="B5" s="533"/>
      <c r="C5" s="533"/>
      <c r="D5" s="534"/>
      <c r="E5" s="536"/>
      <c r="F5" s="536"/>
      <c r="G5" s="536"/>
      <c r="H5" s="536"/>
      <c r="I5" s="541"/>
      <c r="J5" s="542"/>
      <c r="K5" s="542"/>
      <c r="L5" s="542"/>
      <c r="M5" s="542"/>
      <c r="N5" s="543"/>
    </row>
    <row r="6" spans="1:23" s="52" customFormat="1" ht="21.75" customHeight="1" x14ac:dyDescent="0.25">
      <c r="A6" s="557" t="s">
        <v>279</v>
      </c>
      <c r="B6" s="558"/>
      <c r="C6" s="558"/>
      <c r="D6" s="559"/>
      <c r="E6" s="563" t="s">
        <v>702</v>
      </c>
      <c r="F6" s="563"/>
      <c r="G6" s="563"/>
      <c r="H6" s="564"/>
      <c r="I6" s="997" t="s">
        <v>280</v>
      </c>
      <c r="J6" s="997"/>
      <c r="K6" s="997"/>
      <c r="L6" s="997"/>
      <c r="M6" s="997"/>
      <c r="N6" s="997"/>
    </row>
    <row r="7" spans="1:23" s="52" customFormat="1" ht="15.75" customHeight="1" x14ac:dyDescent="0.25">
      <c r="A7" s="560"/>
      <c r="B7" s="561"/>
      <c r="C7" s="561"/>
      <c r="D7" s="562"/>
      <c r="E7" s="565"/>
      <c r="F7" s="565"/>
      <c r="G7" s="565"/>
      <c r="H7" s="566"/>
      <c r="I7" s="998">
        <v>2026</v>
      </c>
      <c r="J7" s="999"/>
      <c r="K7" s="1000">
        <v>2027</v>
      </c>
      <c r="L7" s="1000"/>
      <c r="M7" s="1000">
        <v>2028</v>
      </c>
      <c r="N7" s="1000"/>
    </row>
    <row r="8" spans="1:23" s="52" customFormat="1" ht="19.5" customHeight="1" x14ac:dyDescent="0.25">
      <c r="A8" s="544" t="s">
        <v>281</v>
      </c>
      <c r="B8" s="545"/>
      <c r="C8" s="545"/>
      <c r="D8" s="546"/>
      <c r="E8" s="547"/>
      <c r="F8" s="547"/>
      <c r="G8" s="547"/>
      <c r="H8" s="548"/>
      <c r="I8" s="989" t="s">
        <v>282</v>
      </c>
      <c r="J8" s="990"/>
      <c r="K8" s="991" t="s">
        <v>282</v>
      </c>
      <c r="L8" s="991"/>
      <c r="M8" s="991" t="s">
        <v>282</v>
      </c>
      <c r="N8" s="991"/>
    </row>
    <row r="9" spans="1:23" ht="38.25" customHeight="1" x14ac:dyDescent="0.25">
      <c r="A9" s="552" t="s">
        <v>283</v>
      </c>
      <c r="B9" s="553"/>
      <c r="C9" s="573" t="s">
        <v>703</v>
      </c>
      <c r="D9" s="555"/>
      <c r="E9" s="555"/>
      <c r="F9" s="555"/>
      <c r="G9" s="555"/>
      <c r="H9" s="555"/>
      <c r="I9" s="555"/>
      <c r="J9" s="555"/>
      <c r="K9" s="555"/>
      <c r="L9" s="555"/>
      <c r="M9" s="555"/>
      <c r="N9" s="556"/>
    </row>
    <row r="10" spans="1:23" ht="19.5" customHeight="1" x14ac:dyDescent="0.25">
      <c r="A10" s="576" t="s">
        <v>284</v>
      </c>
      <c r="B10" s="577"/>
      <c r="C10" s="1082" t="s">
        <v>900</v>
      </c>
      <c r="D10" s="1083"/>
      <c r="E10" s="1083"/>
      <c r="F10" s="1083"/>
      <c r="G10" s="1083"/>
      <c r="H10" s="1083"/>
      <c r="I10" s="1083"/>
      <c r="J10" s="1083"/>
      <c r="K10" s="1083"/>
      <c r="L10" s="1083"/>
      <c r="M10" s="1083"/>
      <c r="N10" s="1084"/>
    </row>
    <row r="11" spans="1:23" ht="19.5" customHeight="1" x14ac:dyDescent="0.25">
      <c r="A11" s="578"/>
      <c r="B11" s="579"/>
      <c r="C11" s="1085"/>
      <c r="D11" s="1086"/>
      <c r="E11" s="1086"/>
      <c r="F11" s="1086"/>
      <c r="G11" s="1086"/>
      <c r="H11" s="1086"/>
      <c r="I11" s="1086"/>
      <c r="J11" s="1086"/>
      <c r="K11" s="1086"/>
      <c r="L11" s="1086"/>
      <c r="M11" s="1086"/>
      <c r="N11" s="1087"/>
    </row>
    <row r="12" spans="1:23" ht="22.7" customHeight="1" x14ac:dyDescent="0.25">
      <c r="A12" s="578"/>
      <c r="B12" s="579"/>
      <c r="C12" s="1085"/>
      <c r="D12" s="1086"/>
      <c r="E12" s="1086"/>
      <c r="F12" s="1086"/>
      <c r="G12" s="1086"/>
      <c r="H12" s="1086"/>
      <c r="I12" s="1086"/>
      <c r="J12" s="1086"/>
      <c r="K12" s="1086"/>
      <c r="L12" s="1086"/>
      <c r="M12" s="1086"/>
      <c r="N12" s="1087"/>
    </row>
    <row r="13" spans="1:23" ht="31.7" customHeight="1" x14ac:dyDescent="0.25">
      <c r="A13" s="578"/>
      <c r="B13" s="579"/>
      <c r="C13" s="1085"/>
      <c r="D13" s="1086"/>
      <c r="E13" s="1086"/>
      <c r="F13" s="1086"/>
      <c r="G13" s="1086"/>
      <c r="H13" s="1086"/>
      <c r="I13" s="1086"/>
      <c r="J13" s="1086"/>
      <c r="K13" s="1086"/>
      <c r="L13" s="1086"/>
      <c r="M13" s="1086"/>
      <c r="N13" s="1087"/>
    </row>
    <row r="14" spans="1:23" ht="18.95" hidden="1" customHeight="1" x14ac:dyDescent="0.25">
      <c r="A14" s="578"/>
      <c r="B14" s="579"/>
      <c r="C14" s="1085"/>
      <c r="D14" s="1086"/>
      <c r="E14" s="1086"/>
      <c r="F14" s="1086"/>
      <c r="G14" s="1086"/>
      <c r="H14" s="1086"/>
      <c r="I14" s="1086"/>
      <c r="J14" s="1086"/>
      <c r="K14" s="1086"/>
      <c r="L14" s="1086"/>
      <c r="M14" s="1086"/>
      <c r="N14" s="1087"/>
    </row>
    <row r="15" spans="1:23" ht="16.5" hidden="1" customHeight="1" x14ac:dyDescent="0.25">
      <c r="A15" s="578"/>
      <c r="B15" s="579"/>
      <c r="C15" s="1085"/>
      <c r="D15" s="1086"/>
      <c r="E15" s="1086"/>
      <c r="F15" s="1086"/>
      <c r="G15" s="1086"/>
      <c r="H15" s="1086"/>
      <c r="I15" s="1086"/>
      <c r="J15" s="1086"/>
      <c r="K15" s="1086"/>
      <c r="L15" s="1086"/>
      <c r="M15" s="1086"/>
      <c r="N15" s="1087"/>
    </row>
    <row r="16" spans="1:23" ht="23.25" hidden="1" customHeight="1" x14ac:dyDescent="0.25">
      <c r="A16" s="578"/>
      <c r="B16" s="579"/>
      <c r="C16" s="1085"/>
      <c r="D16" s="1086"/>
      <c r="E16" s="1086"/>
      <c r="F16" s="1086"/>
      <c r="G16" s="1086"/>
      <c r="H16" s="1086"/>
      <c r="I16" s="1086"/>
      <c r="J16" s="1086"/>
      <c r="K16" s="1086"/>
      <c r="L16" s="1086"/>
      <c r="M16" s="1086"/>
      <c r="N16" s="1087"/>
    </row>
    <row r="17" spans="1:29" ht="20.25" hidden="1" customHeight="1" x14ac:dyDescent="0.25">
      <c r="A17" s="578"/>
      <c r="B17" s="579"/>
      <c r="C17" s="1085"/>
      <c r="D17" s="1086"/>
      <c r="E17" s="1086"/>
      <c r="F17" s="1086"/>
      <c r="G17" s="1086"/>
      <c r="H17" s="1086"/>
      <c r="I17" s="1086"/>
      <c r="J17" s="1086"/>
      <c r="K17" s="1086"/>
      <c r="L17" s="1086"/>
      <c r="M17" s="1086"/>
      <c r="N17" s="1087"/>
    </row>
    <row r="18" spans="1:29" ht="13.7" hidden="1" customHeight="1" x14ac:dyDescent="0.25">
      <c r="A18" s="578"/>
      <c r="B18" s="579"/>
      <c r="C18" s="1085"/>
      <c r="D18" s="1086"/>
      <c r="E18" s="1086"/>
      <c r="F18" s="1086"/>
      <c r="G18" s="1086"/>
      <c r="H18" s="1086"/>
      <c r="I18" s="1086"/>
      <c r="J18" s="1086"/>
      <c r="K18" s="1086"/>
      <c r="L18" s="1086"/>
      <c r="M18" s="1086"/>
      <c r="N18" s="1087"/>
    </row>
    <row r="19" spans="1:29" ht="13.7" hidden="1" customHeight="1" x14ac:dyDescent="0.25">
      <c r="A19" s="578"/>
      <c r="B19" s="579"/>
      <c r="C19" s="1085"/>
      <c r="D19" s="1086"/>
      <c r="E19" s="1086"/>
      <c r="F19" s="1086"/>
      <c r="G19" s="1086"/>
      <c r="H19" s="1086"/>
      <c r="I19" s="1086"/>
      <c r="J19" s="1086"/>
      <c r="K19" s="1086"/>
      <c r="L19" s="1086"/>
      <c r="M19" s="1086"/>
      <c r="N19" s="1087"/>
    </row>
    <row r="20" spans="1:29" ht="13.7" customHeight="1" x14ac:dyDescent="0.25">
      <c r="A20" s="578"/>
      <c r="B20" s="579"/>
      <c r="C20" s="1085"/>
      <c r="D20" s="1086"/>
      <c r="E20" s="1086"/>
      <c r="F20" s="1086"/>
      <c r="G20" s="1086"/>
      <c r="H20" s="1086"/>
      <c r="I20" s="1086"/>
      <c r="J20" s="1086"/>
      <c r="K20" s="1086"/>
      <c r="L20" s="1086"/>
      <c r="M20" s="1086"/>
      <c r="N20" s="1087"/>
    </row>
    <row r="21" spans="1:29" ht="13.5" customHeight="1" x14ac:dyDescent="0.25">
      <c r="A21" s="578"/>
      <c r="B21" s="579"/>
      <c r="C21" s="1085"/>
      <c r="D21" s="1086"/>
      <c r="E21" s="1086"/>
      <c r="F21" s="1086"/>
      <c r="G21" s="1086"/>
      <c r="H21" s="1086"/>
      <c r="I21" s="1086"/>
      <c r="J21" s="1086"/>
      <c r="K21" s="1086"/>
      <c r="L21" s="1086"/>
      <c r="M21" s="1086"/>
      <c r="N21" s="1087"/>
    </row>
    <row r="22" spans="1:29" ht="18.75" hidden="1" customHeight="1" x14ac:dyDescent="0.25">
      <c r="A22" s="580"/>
      <c r="B22" s="581"/>
      <c r="C22" s="1088"/>
      <c r="D22" s="1089"/>
      <c r="E22" s="1089"/>
      <c r="F22" s="1089"/>
      <c r="G22" s="1089"/>
      <c r="H22" s="1089"/>
      <c r="I22" s="1089"/>
      <c r="J22" s="1089"/>
      <c r="K22" s="1089"/>
      <c r="L22" s="1089"/>
      <c r="M22" s="1089"/>
      <c r="N22" s="1090"/>
      <c r="O22" s="424"/>
    </row>
    <row r="23" spans="1:29" ht="18.95" customHeight="1" x14ac:dyDescent="0.25">
      <c r="A23" s="591" t="s">
        <v>285</v>
      </c>
      <c r="B23" s="592"/>
      <c r="C23" s="592"/>
      <c r="D23" s="592"/>
      <c r="E23" s="592"/>
      <c r="F23" s="592"/>
      <c r="G23" s="592"/>
      <c r="H23" s="592"/>
      <c r="I23" s="592"/>
      <c r="J23" s="592"/>
      <c r="K23" s="592"/>
      <c r="L23" s="592"/>
      <c r="M23" s="592"/>
      <c r="N23" s="593"/>
      <c r="R23" s="53"/>
      <c r="S23" s="53"/>
      <c r="T23" s="53"/>
      <c r="U23" s="53"/>
      <c r="V23" s="53"/>
      <c r="W23" s="53"/>
      <c r="X23" s="53"/>
      <c r="Y23" s="53"/>
      <c r="Z23" s="53"/>
      <c r="AA23" s="53"/>
      <c r="AB23" s="53"/>
      <c r="AC23" s="53"/>
    </row>
    <row r="24" spans="1:29" ht="31.7" customHeight="1" x14ac:dyDescent="0.25">
      <c r="A24" s="54">
        <v>1</v>
      </c>
      <c r="B24" s="570" t="s">
        <v>709</v>
      </c>
      <c r="C24" s="571"/>
      <c r="D24" s="571"/>
      <c r="E24" s="571"/>
      <c r="F24" s="571"/>
      <c r="G24" s="572"/>
      <c r="H24" s="54">
        <v>6</v>
      </c>
      <c r="I24" s="570" t="s">
        <v>714</v>
      </c>
      <c r="J24" s="571"/>
      <c r="K24" s="571"/>
      <c r="L24" s="571"/>
      <c r="M24" s="571"/>
      <c r="N24" s="572"/>
      <c r="R24" s="53"/>
      <c r="S24" s="53"/>
      <c r="T24" s="53"/>
      <c r="U24" s="53"/>
      <c r="V24" s="53"/>
      <c r="W24" s="53"/>
      <c r="X24" s="53"/>
      <c r="Y24" s="53"/>
      <c r="Z24" s="53"/>
      <c r="AA24" s="53"/>
      <c r="AB24" s="53"/>
      <c r="AC24" s="53"/>
    </row>
    <row r="25" spans="1:29" ht="40.700000000000003" customHeight="1" x14ac:dyDescent="0.25">
      <c r="A25" s="54">
        <v>2</v>
      </c>
      <c r="B25" s="570" t="s">
        <v>710</v>
      </c>
      <c r="C25" s="571"/>
      <c r="D25" s="571"/>
      <c r="E25" s="571"/>
      <c r="F25" s="571"/>
      <c r="G25" s="572"/>
      <c r="H25" s="54">
        <v>7</v>
      </c>
      <c r="I25" s="570" t="s">
        <v>613</v>
      </c>
      <c r="J25" s="571"/>
      <c r="K25" s="571"/>
      <c r="L25" s="571"/>
      <c r="M25" s="571"/>
      <c r="N25" s="572"/>
      <c r="R25" s="53"/>
      <c r="S25" s="53"/>
      <c r="T25" s="53"/>
      <c r="U25" s="53"/>
      <c r="V25" s="53"/>
      <c r="W25" s="53"/>
      <c r="X25" s="53"/>
      <c r="Y25" s="53"/>
      <c r="Z25" s="53"/>
      <c r="AA25" s="53"/>
      <c r="AB25" s="53"/>
      <c r="AC25" s="53"/>
    </row>
    <row r="26" spans="1:29" ht="32.25" customHeight="1" x14ac:dyDescent="0.25">
      <c r="A26" s="54">
        <v>3</v>
      </c>
      <c r="B26" s="570" t="s">
        <v>711</v>
      </c>
      <c r="C26" s="571"/>
      <c r="D26" s="571"/>
      <c r="E26" s="571"/>
      <c r="F26" s="571"/>
      <c r="G26" s="572"/>
      <c r="H26" s="54">
        <v>8</v>
      </c>
      <c r="I26" s="570" t="s">
        <v>715</v>
      </c>
      <c r="J26" s="571"/>
      <c r="K26" s="571"/>
      <c r="L26" s="571"/>
      <c r="M26" s="571"/>
      <c r="N26" s="572"/>
      <c r="R26" s="53"/>
      <c r="S26" s="53"/>
      <c r="T26" s="53"/>
      <c r="U26" s="53"/>
      <c r="V26" s="53"/>
      <c r="W26" s="53"/>
      <c r="X26" s="53"/>
      <c r="Y26" s="53"/>
      <c r="Z26" s="53"/>
      <c r="AA26" s="53"/>
      <c r="AB26" s="53"/>
      <c r="AC26" s="53"/>
    </row>
    <row r="27" spans="1:29" ht="33.75" customHeight="1" x14ac:dyDescent="0.25">
      <c r="A27" s="54">
        <v>4</v>
      </c>
      <c r="B27" s="570" t="s">
        <v>712</v>
      </c>
      <c r="C27" s="571"/>
      <c r="D27" s="571"/>
      <c r="E27" s="571"/>
      <c r="F27" s="571"/>
      <c r="G27" s="572"/>
      <c r="H27" s="54">
        <v>9</v>
      </c>
      <c r="I27" s="570"/>
      <c r="J27" s="571"/>
      <c r="K27" s="571"/>
      <c r="L27" s="571"/>
      <c r="M27" s="571"/>
      <c r="N27" s="572"/>
    </row>
    <row r="28" spans="1:29" ht="43.5" customHeight="1" x14ac:dyDescent="0.25">
      <c r="A28" s="54">
        <v>5</v>
      </c>
      <c r="B28" s="570" t="s">
        <v>713</v>
      </c>
      <c r="C28" s="571"/>
      <c r="D28" s="571"/>
      <c r="E28" s="571"/>
      <c r="F28" s="571"/>
      <c r="G28" s="572"/>
      <c r="H28" s="54">
        <v>10</v>
      </c>
      <c r="I28" s="599"/>
      <c r="J28" s="599"/>
      <c r="K28" s="599"/>
      <c r="L28" s="599"/>
      <c r="M28" s="599"/>
      <c r="N28" s="599"/>
    </row>
    <row r="29" spans="1:29" ht="15" x14ac:dyDescent="0.25">
      <c r="A29" s="1010" t="s">
        <v>286</v>
      </c>
      <c r="B29" s="1011"/>
      <c r="C29" s="1011"/>
      <c r="D29" s="1011"/>
      <c r="E29" s="1011"/>
      <c r="F29" s="1011"/>
      <c r="G29" s="1011"/>
      <c r="H29" s="1011"/>
      <c r="I29" s="1011"/>
      <c r="J29" s="1011"/>
      <c r="K29" s="1011"/>
      <c r="L29" s="1011"/>
      <c r="M29" s="1011"/>
      <c r="N29" s="1011"/>
      <c r="O29" s="1012"/>
      <c r="P29" s="1012"/>
      <c r="Q29" s="1012"/>
      <c r="R29" s="1013"/>
    </row>
    <row r="30" spans="1:29" ht="27.95" customHeight="1" x14ac:dyDescent="0.25">
      <c r="A30" s="603" t="s">
        <v>287</v>
      </c>
      <c r="B30" s="604"/>
      <c r="C30" s="604"/>
      <c r="D30" s="604"/>
      <c r="E30" s="604"/>
      <c r="F30" s="604"/>
      <c r="G30" s="604"/>
      <c r="H30" s="605"/>
      <c r="I30" s="591" t="s">
        <v>909</v>
      </c>
      <c r="J30" s="593"/>
      <c r="K30" s="606" t="s">
        <v>910</v>
      </c>
      <c r="L30" s="606"/>
      <c r="M30" s="594" t="s">
        <v>288</v>
      </c>
      <c r="N30" s="594"/>
      <c r="O30" s="594">
        <v>2027</v>
      </c>
      <c r="P30" s="594"/>
      <c r="Q30" s="594">
        <v>2028</v>
      </c>
      <c r="R30" s="594"/>
    </row>
    <row r="31" spans="1:29" x14ac:dyDescent="0.25">
      <c r="A31" s="595"/>
      <c r="B31" s="596"/>
      <c r="C31" s="596"/>
      <c r="D31" s="596"/>
      <c r="E31" s="596"/>
      <c r="F31" s="596"/>
      <c r="G31" s="596"/>
      <c r="H31" s="597"/>
      <c r="I31" s="598"/>
      <c r="J31" s="598"/>
      <c r="K31" s="1015"/>
      <c r="L31" s="1015"/>
      <c r="M31" s="598"/>
      <c r="N31" s="598"/>
      <c r="O31" s="598"/>
      <c r="P31" s="598"/>
      <c r="Q31" s="598"/>
      <c r="R31" s="598"/>
    </row>
    <row r="32" spans="1:29" x14ac:dyDescent="0.25">
      <c r="A32" s="595"/>
      <c r="B32" s="596"/>
      <c r="C32" s="596"/>
      <c r="D32" s="596"/>
      <c r="E32" s="596"/>
      <c r="F32" s="596"/>
      <c r="G32" s="596"/>
      <c r="H32" s="597"/>
      <c r="I32" s="598"/>
      <c r="J32" s="598"/>
      <c r="K32" s="1015"/>
      <c r="L32" s="1015"/>
      <c r="M32" s="598"/>
      <c r="N32" s="598"/>
      <c r="O32" s="598"/>
      <c r="P32" s="598"/>
      <c r="Q32" s="598"/>
      <c r="R32" s="598"/>
    </row>
    <row r="33" spans="1:18" x14ac:dyDescent="0.25">
      <c r="A33" s="595"/>
      <c r="B33" s="596"/>
      <c r="C33" s="596"/>
      <c r="D33" s="596"/>
      <c r="E33" s="596"/>
      <c r="F33" s="596"/>
      <c r="G33" s="596"/>
      <c r="H33" s="597"/>
      <c r="I33" s="1014"/>
      <c r="J33" s="598"/>
      <c r="K33" s="1015"/>
      <c r="L33" s="1015"/>
      <c r="M33" s="598"/>
      <c r="N33" s="598"/>
      <c r="O33" s="1014"/>
      <c r="P33" s="598"/>
      <c r="Q33" s="1014"/>
      <c r="R33" s="598"/>
    </row>
    <row r="34" spans="1:18" ht="24.75" customHeight="1" x14ac:dyDescent="0.25">
      <c r="A34" s="603" t="s">
        <v>289</v>
      </c>
      <c r="B34" s="604"/>
      <c r="C34" s="604"/>
      <c r="D34" s="604"/>
      <c r="E34" s="604"/>
      <c r="F34" s="604"/>
      <c r="G34" s="604"/>
      <c r="H34" s="605"/>
      <c r="I34" s="591" t="s">
        <v>909</v>
      </c>
      <c r="J34" s="593"/>
      <c r="K34" s="606" t="s">
        <v>910</v>
      </c>
      <c r="L34" s="606"/>
      <c r="M34" s="594" t="s">
        <v>288</v>
      </c>
      <c r="N34" s="594"/>
      <c r="O34" s="594">
        <v>2027</v>
      </c>
      <c r="P34" s="594"/>
      <c r="Q34" s="594">
        <v>2028</v>
      </c>
      <c r="R34" s="594"/>
    </row>
    <row r="35" spans="1:18" ht="24.75" customHeight="1" x14ac:dyDescent="0.25">
      <c r="A35" s="1476" t="s">
        <v>709</v>
      </c>
      <c r="B35" s="1477"/>
      <c r="C35" s="1477"/>
      <c r="D35" s="1477"/>
      <c r="E35" s="1477"/>
      <c r="F35" s="1477"/>
      <c r="G35" s="1477"/>
      <c r="H35" s="1478"/>
      <c r="I35" s="1479" t="s">
        <v>955</v>
      </c>
      <c r="J35" s="1037"/>
      <c r="K35" s="1015"/>
      <c r="L35" s="1015"/>
      <c r="M35" s="1036"/>
      <c r="N35" s="1037"/>
      <c r="O35" s="1036"/>
      <c r="P35" s="1037"/>
      <c r="Q35" s="1036"/>
      <c r="R35" s="1037"/>
    </row>
    <row r="36" spans="1:18" ht="15.75" customHeight="1" x14ac:dyDescent="0.25">
      <c r="A36" s="1480" t="s">
        <v>710</v>
      </c>
      <c r="B36" s="1481"/>
      <c r="C36" s="1481"/>
      <c r="D36" s="1481"/>
      <c r="E36" s="1481"/>
      <c r="F36" s="1481"/>
      <c r="G36" s="1481"/>
      <c r="H36" s="1482"/>
      <c r="I36" s="1479" t="s">
        <v>955</v>
      </c>
      <c r="J36" s="1037"/>
      <c r="K36" s="1015"/>
      <c r="L36" s="1015"/>
      <c r="M36" s="598"/>
      <c r="N36" s="598"/>
      <c r="O36" s="607"/>
      <c r="P36" s="598"/>
      <c r="Q36" s="607"/>
      <c r="R36" s="598"/>
    </row>
    <row r="37" spans="1:18" ht="15.75" customHeight="1" x14ac:dyDescent="0.25">
      <c r="A37" s="1480" t="s">
        <v>711</v>
      </c>
      <c r="B37" s="1481"/>
      <c r="C37" s="1481"/>
      <c r="D37" s="1481"/>
      <c r="E37" s="1481"/>
      <c r="F37" s="1481"/>
      <c r="G37" s="1481"/>
      <c r="H37" s="1482"/>
      <c r="I37" s="1479" t="s">
        <v>955</v>
      </c>
      <c r="J37" s="1037"/>
      <c r="K37" s="1015"/>
      <c r="L37" s="1015"/>
      <c r="M37" s="333"/>
      <c r="N37" s="334"/>
      <c r="O37" s="397"/>
      <c r="P37" s="334"/>
      <c r="Q37" s="397"/>
      <c r="R37" s="334"/>
    </row>
    <row r="38" spans="1:18" ht="15.75" customHeight="1" x14ac:dyDescent="0.25">
      <c r="A38" s="1480" t="s">
        <v>712</v>
      </c>
      <c r="B38" s="1481"/>
      <c r="C38" s="1481"/>
      <c r="D38" s="1481"/>
      <c r="E38" s="1481"/>
      <c r="F38" s="1481"/>
      <c r="G38" s="1481"/>
      <c r="H38" s="1482"/>
      <c r="I38" s="1479" t="s">
        <v>955</v>
      </c>
      <c r="J38" s="1037"/>
      <c r="K38" s="1015"/>
      <c r="L38" s="1015"/>
      <c r="M38" s="1016"/>
      <c r="N38" s="1017"/>
      <c r="O38" s="1255"/>
      <c r="P38" s="1256"/>
      <c r="Q38" s="1255"/>
      <c r="R38" s="1256"/>
    </row>
    <row r="39" spans="1:18" ht="20.25" customHeight="1" x14ac:dyDescent="0.25">
      <c r="A39" s="1480" t="s">
        <v>713</v>
      </c>
      <c r="B39" s="1481"/>
      <c r="C39" s="1481"/>
      <c r="D39" s="1481"/>
      <c r="E39" s="1481"/>
      <c r="F39" s="1481"/>
      <c r="G39" s="1481"/>
      <c r="H39" s="1482"/>
      <c r="I39" s="1479" t="s">
        <v>955</v>
      </c>
      <c r="J39" s="1037"/>
      <c r="K39" s="1015"/>
      <c r="L39" s="1015"/>
      <c r="M39" s="598"/>
      <c r="N39" s="598"/>
      <c r="O39" s="607"/>
      <c r="P39" s="598"/>
      <c r="Q39" s="607"/>
      <c r="R39" s="598"/>
    </row>
    <row r="40" spans="1:18" ht="20.25" customHeight="1" x14ac:dyDescent="0.25">
      <c r="A40" s="1480" t="s">
        <v>714</v>
      </c>
      <c r="B40" s="1481"/>
      <c r="C40" s="1481"/>
      <c r="D40" s="1481"/>
      <c r="E40" s="1481"/>
      <c r="F40" s="1481"/>
      <c r="G40" s="1481"/>
      <c r="H40" s="1482"/>
      <c r="I40" s="1479" t="s">
        <v>955</v>
      </c>
      <c r="J40" s="1037"/>
      <c r="K40" s="1015"/>
      <c r="L40" s="1015"/>
      <c r="M40" s="1016"/>
      <c r="N40" s="1017"/>
      <c r="O40" s="1255"/>
      <c r="P40" s="1256"/>
      <c r="Q40" s="1255"/>
      <c r="R40" s="1256"/>
    </row>
    <row r="41" spans="1:18" ht="20.25" customHeight="1" x14ac:dyDescent="0.25">
      <c r="A41" s="1480" t="s">
        <v>613</v>
      </c>
      <c r="B41" s="1481"/>
      <c r="C41" s="1481"/>
      <c r="D41" s="1481"/>
      <c r="E41" s="1481"/>
      <c r="F41" s="1481"/>
      <c r="G41" s="1481"/>
      <c r="H41" s="1482"/>
      <c r="I41" s="1479" t="s">
        <v>955</v>
      </c>
      <c r="J41" s="1037"/>
      <c r="K41" s="1015"/>
      <c r="L41" s="1015"/>
      <c r="M41" s="333"/>
      <c r="N41" s="334"/>
      <c r="O41" s="1255"/>
      <c r="P41" s="1256"/>
      <c r="Q41" s="397"/>
      <c r="R41" s="398"/>
    </row>
    <row r="42" spans="1:18" ht="26.25" customHeight="1" x14ac:dyDescent="0.25">
      <c r="A42" s="1480" t="s">
        <v>715</v>
      </c>
      <c r="B42" s="1481"/>
      <c r="C42" s="1481"/>
      <c r="D42" s="1481"/>
      <c r="E42" s="1481"/>
      <c r="F42" s="1481"/>
      <c r="G42" s="1481"/>
      <c r="H42" s="1482"/>
      <c r="I42" s="607" t="s">
        <v>338</v>
      </c>
      <c r="J42" s="598"/>
      <c r="K42" s="1025"/>
      <c r="L42" s="1026"/>
      <c r="M42" s="598"/>
      <c r="N42" s="598"/>
      <c r="O42" s="607"/>
      <c r="P42" s="598"/>
      <c r="Q42" s="607"/>
      <c r="R42" s="598"/>
    </row>
    <row r="43" spans="1:18" x14ac:dyDescent="0.25">
      <c r="A43" s="554"/>
      <c r="B43" s="1344"/>
      <c r="C43" s="1344"/>
      <c r="D43" s="1344"/>
      <c r="E43" s="1344"/>
      <c r="F43" s="1344"/>
      <c r="G43" s="1344"/>
      <c r="H43" s="1345"/>
      <c r="I43" s="607"/>
      <c r="J43" s="598"/>
      <c r="K43" s="1023"/>
      <c r="L43" s="1024"/>
      <c r="M43" s="598"/>
      <c r="N43" s="598"/>
      <c r="O43" s="607"/>
      <c r="P43" s="598"/>
      <c r="Q43" s="607"/>
      <c r="R43" s="598"/>
    </row>
    <row r="44" spans="1:18" ht="24.75" customHeight="1" x14ac:dyDescent="0.25">
      <c r="A44" s="1020"/>
      <c r="B44" s="1021"/>
      <c r="C44" s="1021"/>
      <c r="D44" s="1021"/>
      <c r="E44" s="1021"/>
      <c r="F44" s="1021"/>
      <c r="G44" s="1021"/>
      <c r="H44" s="1022"/>
      <c r="I44" s="607"/>
      <c r="J44" s="598"/>
      <c r="K44" s="607"/>
      <c r="L44" s="598"/>
      <c r="M44" s="598"/>
      <c r="N44" s="598"/>
      <c r="O44" s="607"/>
      <c r="P44" s="598"/>
      <c r="Q44" s="607"/>
      <c r="R44" s="598"/>
    </row>
    <row r="45" spans="1:18" ht="21.75" hidden="1" customHeight="1" x14ac:dyDescent="0.25">
      <c r="A45" s="595"/>
      <c r="B45" s="596"/>
      <c r="C45" s="596"/>
      <c r="D45" s="596"/>
      <c r="E45" s="596"/>
      <c r="F45" s="596"/>
      <c r="G45" s="596"/>
      <c r="H45" s="597"/>
      <c r="I45" s="607"/>
      <c r="J45" s="598"/>
      <c r="K45" s="607"/>
      <c r="L45" s="598"/>
      <c r="M45" s="598"/>
      <c r="N45" s="598"/>
      <c r="O45" s="607"/>
      <c r="P45" s="598"/>
      <c r="Q45" s="607"/>
      <c r="R45" s="598"/>
    </row>
    <row r="46" spans="1:18" ht="24.75" customHeight="1" x14ac:dyDescent="0.25">
      <c r="A46" s="603" t="s">
        <v>290</v>
      </c>
      <c r="B46" s="604"/>
      <c r="C46" s="604"/>
      <c r="D46" s="604"/>
      <c r="E46" s="604"/>
      <c r="F46" s="604"/>
      <c r="G46" s="604"/>
      <c r="H46" s="605"/>
      <c r="I46" s="591" t="s">
        <v>909</v>
      </c>
      <c r="J46" s="593"/>
      <c r="K46" s="606" t="s">
        <v>910</v>
      </c>
      <c r="L46" s="606"/>
      <c r="M46" s="594" t="s">
        <v>288</v>
      </c>
      <c r="N46" s="594"/>
      <c r="O46" s="594">
        <v>2027</v>
      </c>
      <c r="P46" s="594"/>
      <c r="Q46" s="594">
        <v>2028</v>
      </c>
      <c r="R46" s="594"/>
    </row>
    <row r="47" spans="1:18" ht="15.75" customHeight="1" x14ac:dyDescent="0.25">
      <c r="A47" s="595"/>
      <c r="B47" s="596"/>
      <c r="C47" s="596"/>
      <c r="D47" s="596"/>
      <c r="E47" s="596"/>
      <c r="F47" s="596"/>
      <c r="G47" s="596"/>
      <c r="H47" s="597"/>
      <c r="I47" s="1027"/>
      <c r="J47" s="1028"/>
      <c r="K47" s="1018"/>
      <c r="L47" s="1019"/>
      <c r="M47" s="1016"/>
      <c r="N47" s="1017"/>
      <c r="O47" s="1027" t="s">
        <v>335</v>
      </c>
      <c r="P47" s="1028"/>
      <c r="Q47" s="1027" t="s">
        <v>335</v>
      </c>
      <c r="R47" s="1028"/>
    </row>
    <row r="48" spans="1:18" ht="0.95" hidden="1" customHeight="1" x14ac:dyDescent="0.25">
      <c r="A48" s="595"/>
      <c r="B48" s="596"/>
      <c r="C48" s="596"/>
      <c r="D48" s="596"/>
      <c r="E48" s="596"/>
      <c r="F48" s="596"/>
      <c r="G48" s="596"/>
      <c r="H48" s="597"/>
      <c r="I48" s="608"/>
      <c r="J48" s="608"/>
      <c r="K48" s="1015"/>
      <c r="L48" s="1015"/>
      <c r="M48" s="598"/>
      <c r="N48" s="598"/>
      <c r="O48" s="598"/>
      <c r="P48" s="598"/>
      <c r="Q48" s="598"/>
      <c r="R48" s="598"/>
    </row>
    <row r="49" spans="1:18" hidden="1" x14ac:dyDescent="0.25">
      <c r="A49" s="595"/>
      <c r="B49" s="596"/>
      <c r="C49" s="596"/>
      <c r="D49" s="596"/>
      <c r="E49" s="596"/>
      <c r="F49" s="596"/>
      <c r="G49" s="596"/>
      <c r="H49" s="597"/>
      <c r="I49" s="598"/>
      <c r="J49" s="598"/>
      <c r="K49" s="1015"/>
      <c r="L49" s="1015"/>
      <c r="M49" s="598"/>
      <c r="N49" s="598"/>
      <c r="O49" s="598"/>
      <c r="P49" s="598"/>
      <c r="Q49" s="598"/>
      <c r="R49" s="598"/>
    </row>
    <row r="50" spans="1:18" hidden="1" x14ac:dyDescent="0.25">
      <c r="A50" s="595"/>
      <c r="B50" s="596"/>
      <c r="C50" s="596"/>
      <c r="D50" s="596"/>
      <c r="E50" s="596"/>
      <c r="F50" s="596"/>
      <c r="G50" s="596"/>
      <c r="H50" s="597"/>
      <c r="I50" s="598"/>
      <c r="J50" s="598"/>
      <c r="K50" s="1015"/>
      <c r="L50" s="1015"/>
      <c r="M50" s="598"/>
      <c r="N50" s="598"/>
      <c r="O50" s="598"/>
      <c r="P50" s="598"/>
      <c r="Q50" s="598"/>
      <c r="R50" s="598"/>
    </row>
    <row r="51" spans="1:18" ht="39" customHeight="1" x14ac:dyDescent="0.25">
      <c r="A51" s="603" t="s">
        <v>291</v>
      </c>
      <c r="B51" s="604"/>
      <c r="C51" s="604"/>
      <c r="D51" s="604"/>
      <c r="E51" s="604"/>
      <c r="F51" s="604"/>
      <c r="G51" s="604"/>
      <c r="H51" s="605"/>
      <c r="I51" s="591" t="s">
        <v>909</v>
      </c>
      <c r="J51" s="593"/>
      <c r="K51" s="606" t="s">
        <v>910</v>
      </c>
      <c r="L51" s="606"/>
      <c r="M51" s="594" t="s">
        <v>288</v>
      </c>
      <c r="N51" s="594"/>
      <c r="O51" s="594">
        <v>2027</v>
      </c>
      <c r="P51" s="594"/>
      <c r="Q51" s="594">
        <v>2028</v>
      </c>
      <c r="R51" s="594"/>
    </row>
    <row r="52" spans="1:18" x14ac:dyDescent="0.25">
      <c r="A52" s="609"/>
      <c r="B52" s="610"/>
      <c r="C52" s="610"/>
      <c r="D52" s="610"/>
      <c r="E52" s="610"/>
      <c r="F52" s="610"/>
      <c r="G52" s="610"/>
      <c r="H52" s="611"/>
      <c r="I52" s="598"/>
      <c r="J52" s="598"/>
      <c r="K52" s="598"/>
      <c r="L52" s="598"/>
      <c r="M52" s="598"/>
      <c r="N52" s="598"/>
      <c r="O52" s="598"/>
      <c r="P52" s="598"/>
      <c r="Q52" s="598"/>
      <c r="R52" s="598"/>
    </row>
    <row r="53" spans="1:18" x14ac:dyDescent="0.25">
      <c r="A53" s="609"/>
      <c r="B53" s="610"/>
      <c r="C53" s="610"/>
      <c r="D53" s="610"/>
      <c r="E53" s="610"/>
      <c r="F53" s="610"/>
      <c r="G53" s="610"/>
      <c r="H53" s="611"/>
      <c r="I53" s="598"/>
      <c r="J53" s="598"/>
      <c r="K53" s="598"/>
      <c r="L53" s="598"/>
      <c r="M53" s="598"/>
      <c r="N53" s="598"/>
      <c r="O53" s="598"/>
      <c r="P53" s="598"/>
      <c r="Q53" s="598"/>
      <c r="R53" s="598"/>
    </row>
    <row r="54" spans="1:18" x14ac:dyDescent="0.25">
      <c r="A54" s="609"/>
      <c r="B54" s="610"/>
      <c r="C54" s="610"/>
      <c r="D54" s="610"/>
      <c r="E54" s="610"/>
      <c r="F54" s="610"/>
      <c r="G54" s="610"/>
      <c r="H54" s="611"/>
      <c r="I54" s="1014"/>
      <c r="J54" s="598"/>
      <c r="K54" s="1014"/>
      <c r="L54" s="598"/>
      <c r="M54" s="598"/>
      <c r="N54" s="598"/>
      <c r="O54" s="1014"/>
      <c r="P54" s="598"/>
      <c r="Q54" s="1014"/>
      <c r="R54" s="598"/>
    </row>
    <row r="55" spans="1:18" hidden="1" x14ac:dyDescent="0.25">
      <c r="A55" s="609"/>
      <c r="B55" s="610"/>
      <c r="C55" s="610"/>
      <c r="D55" s="610"/>
      <c r="E55" s="610"/>
      <c r="F55" s="610"/>
      <c r="G55" s="610"/>
      <c r="H55" s="611"/>
      <c r="I55" s="598"/>
      <c r="J55" s="598"/>
      <c r="K55" s="598"/>
      <c r="L55" s="598"/>
      <c r="M55" s="598"/>
      <c r="N55" s="598"/>
      <c r="O55" s="598"/>
      <c r="P55" s="598"/>
      <c r="Q55" s="598"/>
      <c r="R55" s="598"/>
    </row>
    <row r="56" spans="1:18" hidden="1" x14ac:dyDescent="0.25">
      <c r="A56" s="609"/>
      <c r="B56" s="610"/>
      <c r="C56" s="610"/>
      <c r="D56" s="610"/>
      <c r="E56" s="610"/>
      <c r="F56" s="610"/>
      <c r="G56" s="610"/>
      <c r="H56" s="611"/>
      <c r="I56" s="598"/>
      <c r="J56" s="598"/>
      <c r="K56" s="598"/>
      <c r="L56" s="598"/>
      <c r="M56" s="598"/>
      <c r="N56" s="598"/>
      <c r="O56" s="598"/>
      <c r="P56" s="598"/>
      <c r="Q56" s="598"/>
      <c r="R56" s="598"/>
    </row>
    <row r="57" spans="1:18" hidden="1" x14ac:dyDescent="0.25"/>
    <row r="58" spans="1:18" x14ac:dyDescent="0.25">
      <c r="A58" s="600" t="s">
        <v>292</v>
      </c>
      <c r="B58" s="601"/>
      <c r="C58" s="601"/>
      <c r="D58" s="601"/>
      <c r="E58" s="601"/>
      <c r="F58" s="601"/>
      <c r="G58" s="601"/>
      <c r="H58" s="601"/>
      <c r="I58" s="601"/>
      <c r="J58" s="601"/>
      <c r="K58" s="601"/>
      <c r="L58" s="601"/>
      <c r="M58" s="601"/>
      <c r="N58" s="602"/>
    </row>
    <row r="59" spans="1:18" ht="44.25" customHeight="1" x14ac:dyDescent="0.25">
      <c r="A59" s="594" t="s">
        <v>293</v>
      </c>
      <c r="B59" s="594"/>
      <c r="C59" s="57" t="s">
        <v>294</v>
      </c>
      <c r="D59" s="57" t="s">
        <v>295</v>
      </c>
      <c r="E59" s="57" t="s">
        <v>296</v>
      </c>
      <c r="F59" s="57" t="s">
        <v>297</v>
      </c>
      <c r="G59" s="57" t="s">
        <v>298</v>
      </c>
      <c r="H59" s="57" t="s">
        <v>299</v>
      </c>
      <c r="I59" s="57" t="s">
        <v>300</v>
      </c>
      <c r="J59" s="57" t="s">
        <v>301</v>
      </c>
      <c r="K59" s="57" t="s">
        <v>302</v>
      </c>
      <c r="L59" s="57" t="s">
        <v>303</v>
      </c>
      <c r="M59" s="57" t="s">
        <v>304</v>
      </c>
      <c r="N59" s="57" t="s">
        <v>305</v>
      </c>
    </row>
    <row r="60" spans="1:18" ht="12" customHeight="1" x14ac:dyDescent="0.25">
      <c r="A60" s="612">
        <v>1</v>
      </c>
      <c r="B60" s="613"/>
      <c r="C60" s="58"/>
      <c r="D60" s="58"/>
      <c r="E60" s="58"/>
      <c r="F60" s="58"/>
      <c r="G60" s="58"/>
      <c r="H60" s="58"/>
      <c r="I60" s="58"/>
      <c r="J60" s="58"/>
      <c r="K60" s="58"/>
      <c r="L60" s="58"/>
      <c r="M60" s="58"/>
      <c r="N60" s="58"/>
    </row>
    <row r="61" spans="1:18" ht="12" customHeight="1" x14ac:dyDescent="0.25">
      <c r="A61" s="612">
        <v>2</v>
      </c>
      <c r="B61" s="613"/>
      <c r="C61" s="58"/>
      <c r="D61" s="58"/>
      <c r="E61" s="58"/>
      <c r="F61" s="58"/>
      <c r="G61" s="58"/>
      <c r="H61" s="58"/>
      <c r="I61" s="58"/>
      <c r="J61" s="58"/>
      <c r="K61" s="58"/>
      <c r="L61" s="58"/>
      <c r="M61" s="58"/>
      <c r="N61" s="58"/>
    </row>
    <row r="62" spans="1:18" ht="12" customHeight="1" x14ac:dyDescent="0.25">
      <c r="A62" s="612">
        <v>3</v>
      </c>
      <c r="B62" s="613"/>
      <c r="C62" s="58"/>
      <c r="D62" s="58"/>
      <c r="E62" s="58"/>
      <c r="F62" s="58"/>
      <c r="G62" s="58"/>
      <c r="H62" s="58"/>
      <c r="I62" s="58"/>
      <c r="J62" s="58"/>
      <c r="K62" s="58"/>
      <c r="L62" s="58"/>
      <c r="M62" s="58"/>
      <c r="N62" s="58"/>
    </row>
    <row r="63" spans="1:18" ht="12" customHeight="1" x14ac:dyDescent="0.25">
      <c r="A63" s="612">
        <v>4</v>
      </c>
      <c r="B63" s="613"/>
      <c r="C63" s="58"/>
      <c r="D63" s="58"/>
      <c r="E63" s="58"/>
      <c r="F63" s="58"/>
      <c r="G63" s="58"/>
      <c r="H63" s="58"/>
      <c r="I63" s="58"/>
      <c r="J63" s="58"/>
      <c r="K63" s="58"/>
      <c r="L63" s="58"/>
      <c r="M63" s="58"/>
      <c r="N63" s="58"/>
    </row>
    <row r="64" spans="1:18" ht="12" customHeight="1" x14ac:dyDescent="0.25">
      <c r="A64" s="612">
        <v>5</v>
      </c>
      <c r="B64" s="613"/>
      <c r="C64" s="58"/>
      <c r="D64" s="58"/>
      <c r="E64" s="58"/>
      <c r="F64" s="58"/>
      <c r="G64" s="58"/>
      <c r="H64" s="58"/>
      <c r="I64" s="58"/>
      <c r="J64" s="58"/>
      <c r="K64" s="58"/>
      <c r="L64" s="58"/>
      <c r="M64" s="58"/>
      <c r="N64" s="58"/>
    </row>
    <row r="65" spans="1:20" ht="33.75" customHeight="1" x14ac:dyDescent="0.25">
      <c r="A65" s="612">
        <v>6</v>
      </c>
      <c r="B65" s="613"/>
      <c r="C65" s="58"/>
      <c r="D65" s="58"/>
      <c r="E65" s="58"/>
      <c r="F65" s="58"/>
      <c r="G65" s="58"/>
      <c r="H65" s="58"/>
      <c r="I65" s="58"/>
      <c r="J65" s="58"/>
      <c r="K65" s="58"/>
      <c r="L65" s="58"/>
      <c r="M65" s="58"/>
      <c r="N65" s="58"/>
      <c r="O65" s="67" t="s">
        <v>956</v>
      </c>
      <c r="T65" s="324"/>
    </row>
    <row r="66" spans="1:20" ht="12" customHeight="1" x14ac:dyDescent="0.25">
      <c r="A66" s="612">
        <v>7</v>
      </c>
      <c r="B66" s="613"/>
      <c r="C66" s="58"/>
      <c r="D66" s="58"/>
      <c r="E66" s="58"/>
      <c r="F66" s="58"/>
      <c r="G66" s="58"/>
      <c r="H66" s="58"/>
      <c r="I66" s="58"/>
      <c r="J66" s="58"/>
      <c r="K66" s="58"/>
      <c r="L66" s="58"/>
      <c r="M66" s="58"/>
      <c r="N66" s="58"/>
      <c r="O66" s="61"/>
    </row>
    <row r="67" spans="1:20" ht="12" customHeight="1" x14ac:dyDescent="0.25">
      <c r="A67" s="612">
        <v>8</v>
      </c>
      <c r="B67" s="613"/>
      <c r="C67" s="254"/>
      <c r="D67" s="254"/>
      <c r="E67" s="254"/>
      <c r="F67" s="254"/>
      <c r="G67" s="254"/>
      <c r="H67" s="254"/>
      <c r="I67" s="58"/>
      <c r="J67" s="58"/>
      <c r="K67" s="58"/>
      <c r="L67" s="58"/>
      <c r="M67" s="58"/>
      <c r="N67" s="58"/>
    </row>
    <row r="68" spans="1:20" x14ac:dyDescent="0.25">
      <c r="A68" s="612"/>
      <c r="B68" s="613"/>
      <c r="C68" s="135"/>
      <c r="D68" s="58"/>
      <c r="E68" s="339"/>
      <c r="F68" s="58"/>
      <c r="G68" s="58"/>
      <c r="H68" s="58"/>
      <c r="I68" s="58"/>
      <c r="J68" s="58"/>
      <c r="K68" s="58"/>
      <c r="L68" s="58"/>
      <c r="M68" s="269"/>
      <c r="N68" s="269"/>
    </row>
    <row r="69" spans="1:20" ht="36" hidden="1" customHeight="1" x14ac:dyDescent="0.25">
      <c r="A69" s="62"/>
      <c r="B69" s="62"/>
      <c r="C69" s="62"/>
      <c r="D69" s="62"/>
      <c r="E69" s="62"/>
      <c r="F69" s="62"/>
      <c r="G69" s="62"/>
      <c r="H69" s="62"/>
      <c r="I69" s="62"/>
      <c r="J69" s="62"/>
      <c r="K69" s="62"/>
      <c r="L69" s="62"/>
      <c r="M69" s="62"/>
      <c r="N69" s="62"/>
    </row>
    <row r="70" spans="1:20" x14ac:dyDescent="0.25">
      <c r="A70" s="1029" t="s">
        <v>306</v>
      </c>
      <c r="B70" s="1030"/>
      <c r="C70" s="1030"/>
      <c r="D70" s="1030"/>
      <c r="E70" s="1030"/>
      <c r="F70" s="1030"/>
      <c r="G70" s="1030"/>
      <c r="H70" s="1030"/>
      <c r="I70" s="1030"/>
      <c r="J70" s="1030"/>
      <c r="K70" s="1030"/>
      <c r="L70" s="1030"/>
      <c r="M70" s="1030"/>
      <c r="N70" s="1031"/>
    </row>
    <row r="71" spans="1:20" ht="31.7" customHeight="1" x14ac:dyDescent="0.25">
      <c r="A71" s="63" t="s">
        <v>307</v>
      </c>
      <c r="B71" s="1032" t="s">
        <v>308</v>
      </c>
      <c r="C71" s="1033"/>
      <c r="D71" s="1033"/>
      <c r="E71" s="1033"/>
      <c r="F71" s="1034"/>
      <c r="G71" s="1035" t="s">
        <v>309</v>
      </c>
      <c r="H71" s="1035"/>
      <c r="I71" s="1035" t="s">
        <v>310</v>
      </c>
      <c r="J71" s="1035"/>
      <c r="K71" s="1035" t="s">
        <v>311</v>
      </c>
      <c r="L71" s="1035"/>
      <c r="M71" s="1000" t="s">
        <v>312</v>
      </c>
      <c r="N71" s="1000"/>
    </row>
    <row r="72" spans="1:20" x14ac:dyDescent="0.25">
      <c r="A72" s="126" t="s">
        <v>447</v>
      </c>
      <c r="B72" s="1039" t="s">
        <v>911</v>
      </c>
      <c r="C72" s="1040"/>
      <c r="D72" s="1040"/>
      <c r="E72" s="1040"/>
      <c r="F72" s="1041"/>
      <c r="G72" s="1042">
        <v>30.1</v>
      </c>
      <c r="H72" s="1043"/>
      <c r="I72" s="1044">
        <v>10</v>
      </c>
      <c r="J72" s="1044"/>
      <c r="K72" s="1045">
        <f>I72*100/$Q$77/100</f>
        <v>3.2258064516129031E-2</v>
      </c>
      <c r="L72" s="1046"/>
      <c r="M72" s="622">
        <f t="shared" ref="M72:M73" si="0">G72*I72</f>
        <v>301</v>
      </c>
      <c r="N72" s="1038"/>
    </row>
    <row r="73" spans="1:20" x14ac:dyDescent="0.25">
      <c r="A73" s="126" t="s">
        <v>450</v>
      </c>
      <c r="B73" s="1039" t="s">
        <v>671</v>
      </c>
      <c r="C73" s="1040"/>
      <c r="D73" s="1040"/>
      <c r="E73" s="1040"/>
      <c r="F73" s="1041"/>
      <c r="G73" s="1042">
        <v>26.2</v>
      </c>
      <c r="H73" s="1043"/>
      <c r="I73" s="1044">
        <v>300</v>
      </c>
      <c r="J73" s="1044"/>
      <c r="K73" s="1045">
        <f t="shared" ref="K73" si="1">I73*100/$Q$77/100</f>
        <v>0.967741935483871</v>
      </c>
      <c r="L73" s="1046"/>
      <c r="M73" s="622">
        <f t="shared" si="0"/>
        <v>7860</v>
      </c>
      <c r="N73" s="1038"/>
    </row>
    <row r="74" spans="1:20" x14ac:dyDescent="0.25">
      <c r="A74" s="126"/>
      <c r="B74" s="1039"/>
      <c r="C74" s="1040"/>
      <c r="D74" s="1040"/>
      <c r="E74" s="1040"/>
      <c r="F74" s="1041"/>
      <c r="G74" s="1042"/>
      <c r="H74" s="1043"/>
      <c r="I74" s="1044"/>
      <c r="J74" s="1044"/>
      <c r="K74" s="1045"/>
      <c r="L74" s="1046"/>
      <c r="M74" s="622"/>
      <c r="N74" s="1038"/>
    </row>
    <row r="75" spans="1:20" x14ac:dyDescent="0.25">
      <c r="A75" s="126"/>
      <c r="B75" s="1039"/>
      <c r="C75" s="1040"/>
      <c r="D75" s="1040"/>
      <c r="E75" s="1040"/>
      <c r="F75" s="1041"/>
      <c r="G75" s="1042"/>
      <c r="H75" s="1043"/>
      <c r="I75" s="1064"/>
      <c r="J75" s="1065"/>
      <c r="K75" s="1045"/>
      <c r="L75" s="1046"/>
      <c r="M75" s="622"/>
      <c r="N75" s="1038"/>
    </row>
    <row r="76" spans="1:20" x14ac:dyDescent="0.25">
      <c r="A76" s="126"/>
      <c r="B76" s="1039"/>
      <c r="C76" s="1040"/>
      <c r="D76" s="1040"/>
      <c r="E76" s="1040"/>
      <c r="F76" s="1041"/>
      <c r="G76" s="1042"/>
      <c r="H76" s="1043"/>
      <c r="I76" s="1064"/>
      <c r="J76" s="1065"/>
      <c r="K76" s="1045"/>
      <c r="L76" s="1046"/>
      <c r="M76" s="622"/>
      <c r="N76" s="1038"/>
    </row>
    <row r="77" spans="1:20" x14ac:dyDescent="0.25">
      <c r="A77" s="126"/>
      <c r="B77" s="1039"/>
      <c r="C77" s="1040"/>
      <c r="D77" s="1040"/>
      <c r="E77" s="1040"/>
      <c r="F77" s="1041"/>
      <c r="G77" s="1042"/>
      <c r="H77" s="1043"/>
      <c r="I77" s="1044"/>
      <c r="J77" s="1044"/>
      <c r="K77" s="1045"/>
      <c r="L77" s="1046"/>
      <c r="M77" s="622"/>
      <c r="N77" s="1038"/>
      <c r="Q77" s="50">
        <f>SUM(I72:J77)</f>
        <v>310</v>
      </c>
      <c r="S77" s="50">
        <f>SUM(K72:L77)</f>
        <v>1</v>
      </c>
    </row>
    <row r="78" spans="1:20" x14ac:dyDescent="0.25">
      <c r="A78" s="65">
        <f>COUNTA(B72:F77)</f>
        <v>2</v>
      </c>
      <c r="B78" s="1047" t="s">
        <v>313</v>
      </c>
      <c r="C78" s="1047"/>
      <c r="D78" s="1047"/>
      <c r="E78" s="1047"/>
      <c r="F78" s="1047"/>
      <c r="G78" s="1047"/>
      <c r="H78" s="1047"/>
      <c r="I78" s="1047"/>
      <c r="J78" s="1047"/>
      <c r="K78" s="1047"/>
      <c r="L78" s="1048"/>
      <c r="M78" s="1049">
        <f>SUM(M72:N77)</f>
        <v>8161</v>
      </c>
      <c r="N78" s="1050"/>
    </row>
    <row r="79" spans="1:20" x14ac:dyDescent="0.25">
      <c r="A79" s="62"/>
      <c r="B79" s="62"/>
      <c r="C79" s="62"/>
      <c r="D79" s="62"/>
      <c r="E79" s="62"/>
      <c r="F79" s="62"/>
      <c r="G79" s="62"/>
      <c r="H79" s="62"/>
      <c r="I79" s="62"/>
      <c r="J79" s="62"/>
      <c r="K79" s="62"/>
      <c r="L79" s="62"/>
      <c r="M79" s="62"/>
      <c r="N79" s="62"/>
    </row>
    <row r="80" spans="1:20" x14ac:dyDescent="0.25">
      <c r="A80" s="1029" t="s">
        <v>314</v>
      </c>
      <c r="B80" s="1030"/>
      <c r="C80" s="1030"/>
      <c r="D80" s="1030"/>
      <c r="E80" s="1030"/>
      <c r="F80" s="1030"/>
      <c r="G80" s="1030"/>
      <c r="H80" s="1030"/>
      <c r="I80" s="1030"/>
      <c r="J80" s="1030"/>
      <c r="K80" s="1030"/>
      <c r="L80" s="1030"/>
      <c r="M80" s="1030"/>
      <c r="N80" s="1031"/>
    </row>
    <row r="81" spans="1:14" x14ac:dyDescent="0.25">
      <c r="A81" s="1051" t="s">
        <v>315</v>
      </c>
      <c r="B81" s="1052"/>
      <c r="C81" s="1052"/>
      <c r="D81" s="1053"/>
      <c r="E81" s="1051" t="s">
        <v>115</v>
      </c>
      <c r="F81" s="1052"/>
      <c r="G81" s="1052"/>
      <c r="H81" s="1052"/>
      <c r="I81" s="1052"/>
      <c r="J81" s="1052"/>
      <c r="K81" s="1052"/>
      <c r="L81" s="1052"/>
      <c r="M81" s="1054" t="s">
        <v>316</v>
      </c>
      <c r="N81" s="1055"/>
    </row>
    <row r="82" spans="1:14" x14ac:dyDescent="0.25">
      <c r="A82" s="1057" t="s">
        <v>779</v>
      </c>
      <c r="B82" s="1058"/>
      <c r="C82" s="1058"/>
      <c r="D82" s="1059"/>
      <c r="E82" s="1057"/>
      <c r="F82" s="1058"/>
      <c r="G82" s="1058"/>
      <c r="H82" s="1058"/>
      <c r="I82" s="1058"/>
      <c r="J82" s="1058"/>
      <c r="K82" s="1058"/>
      <c r="L82" s="1058"/>
      <c r="M82" s="1062">
        <v>2300000</v>
      </c>
      <c r="N82" s="1063"/>
    </row>
    <row r="83" spans="1:14" x14ac:dyDescent="0.25">
      <c r="A83" s="1266"/>
      <c r="B83" s="1058"/>
      <c r="C83" s="1058"/>
      <c r="D83" s="1059"/>
      <c r="E83" s="1266"/>
      <c r="F83" s="1058"/>
      <c r="G83" s="1058"/>
      <c r="H83" s="1058"/>
      <c r="I83" s="1058"/>
      <c r="J83" s="1058"/>
      <c r="K83" s="1058"/>
      <c r="L83" s="1058"/>
      <c r="M83" s="1060"/>
      <c r="N83" s="1061"/>
    </row>
    <row r="84" spans="1:14" x14ac:dyDescent="0.25">
      <c r="A84" s="1054" t="s">
        <v>317</v>
      </c>
      <c r="B84" s="1056"/>
      <c r="C84" s="1056"/>
      <c r="D84" s="1056"/>
      <c r="E84" s="1056"/>
      <c r="F84" s="1056"/>
      <c r="G84" s="1056"/>
      <c r="H84" s="1056"/>
      <c r="I84" s="1056"/>
      <c r="J84" s="1056"/>
      <c r="K84" s="1056"/>
      <c r="L84" s="1055"/>
      <c r="M84" s="1049">
        <f>SUM(M78+M82)</f>
        <v>2308161</v>
      </c>
      <c r="N84" s="1050"/>
    </row>
    <row r="65402" spans="251:255" x14ac:dyDescent="0.25">
      <c r="IQ65402" s="51" t="s">
        <v>318</v>
      </c>
      <c r="IR65402" s="51" t="s">
        <v>319</v>
      </c>
      <c r="IS65402" s="51" t="s">
        <v>320</v>
      </c>
      <c r="IT65402" s="51" t="s">
        <v>321</v>
      </c>
      <c r="IU65402" s="51" t="s">
        <v>322</v>
      </c>
    </row>
    <row r="65403" spans="251:255" x14ac:dyDescent="0.25">
      <c r="IQ65403" s="51" t="e">
        <f>#REF!&amp;$C$9</f>
        <v>#REF!</v>
      </c>
      <c r="IR65403" s="51" t="e">
        <f>#REF!</f>
        <v>#REF!</v>
      </c>
      <c r="IS65403" s="51" t="e">
        <f>$B$24&amp;" - "&amp;$B$25&amp;" - "&amp;$B$28&amp;" - "&amp;$I$28&amp;" - "&amp;#REF!&amp;" - "&amp;#REF!&amp;" - "&amp;#REF!&amp;" - "&amp;#REF!</f>
        <v>#REF!</v>
      </c>
      <c r="IT65403" s="51" t="e">
        <f>$A$31&amp;": "&amp;$I$31&amp;" - "&amp;$A$33&amp;": "&amp;$I$32&amp;" - "&amp;#REF!&amp;": "&amp;$I$33&amp;" - "&amp;#REF!&amp;": "&amp;#REF!&amp;" - "&amp;#REF!&amp;": "&amp;#REF!&amp;" - "&amp;#REF!&amp;": "&amp;#REF!&amp;" - "&amp;#REF!&amp;": "&amp;#REF!&amp;" - "&amp;$A$34&amp;": "&amp;$I$34&amp;" - "&amp;$A$36&amp;": "&amp;$I$36&amp;" - "&amp;#REF!&amp;": "&amp;#REF!&amp;" - "&amp;#REF!&amp;": "&amp;#REF!&amp;" - "&amp;#REF!&amp;": "&amp;#REF!&amp;" - "&amp;$A$42&amp;": "&amp;$I$42</f>
        <v>#REF!</v>
      </c>
      <c r="IU65403" s="51" t="e">
        <f>#REF!</f>
        <v>#REF!</v>
      </c>
    </row>
  </sheetData>
  <mergeCells count="252">
    <mergeCell ref="O41:P41"/>
    <mergeCell ref="A83:D83"/>
    <mergeCell ref="E83:L83"/>
    <mergeCell ref="M83:N83"/>
    <mergeCell ref="A84:L84"/>
    <mergeCell ref="M84:N84"/>
    <mergeCell ref="A80:N80"/>
    <mergeCell ref="A81:D81"/>
    <mergeCell ref="E81:L81"/>
    <mergeCell ref="M81:N81"/>
    <mergeCell ref="A82:D82"/>
    <mergeCell ref="E82:L82"/>
    <mergeCell ref="M82:N82"/>
    <mergeCell ref="B77:F77"/>
    <mergeCell ref="G77:H77"/>
    <mergeCell ref="I77:J77"/>
    <mergeCell ref="K77:L77"/>
    <mergeCell ref="M77:N77"/>
    <mergeCell ref="B78:L78"/>
    <mergeCell ref="M78:N78"/>
    <mergeCell ref="B75:F75"/>
    <mergeCell ref="G75:H75"/>
    <mergeCell ref="I75:J75"/>
    <mergeCell ref="K75:L75"/>
    <mergeCell ref="M75:N75"/>
    <mergeCell ref="B76:F76"/>
    <mergeCell ref="G76:H76"/>
    <mergeCell ref="I76:J76"/>
    <mergeCell ref="K76:L76"/>
    <mergeCell ref="M76:N76"/>
    <mergeCell ref="B73:F73"/>
    <mergeCell ref="G73:H73"/>
    <mergeCell ref="I73:J73"/>
    <mergeCell ref="K73:L73"/>
    <mergeCell ref="M73:N73"/>
    <mergeCell ref="B74:F74"/>
    <mergeCell ref="G74:H74"/>
    <mergeCell ref="I74:J74"/>
    <mergeCell ref="K74:L74"/>
    <mergeCell ref="M74:N74"/>
    <mergeCell ref="B71:F71"/>
    <mergeCell ref="G71:H71"/>
    <mergeCell ref="I71:J71"/>
    <mergeCell ref="K71:L71"/>
    <mergeCell ref="M71:N71"/>
    <mergeCell ref="B72:F72"/>
    <mergeCell ref="G72:H72"/>
    <mergeCell ref="I72:J72"/>
    <mergeCell ref="K72:L72"/>
    <mergeCell ref="M72:N72"/>
    <mergeCell ref="A64:B64"/>
    <mergeCell ref="A65:B65"/>
    <mergeCell ref="A66:B66"/>
    <mergeCell ref="A67:B67"/>
    <mergeCell ref="A68:B68"/>
    <mergeCell ref="A70:N70"/>
    <mergeCell ref="A58:N58"/>
    <mergeCell ref="A59:B59"/>
    <mergeCell ref="A60:B60"/>
    <mergeCell ref="A61:B61"/>
    <mergeCell ref="A62:B62"/>
    <mergeCell ref="A63:B63"/>
    <mergeCell ref="A56:H56"/>
    <mergeCell ref="I56:J56"/>
    <mergeCell ref="K56:L56"/>
    <mergeCell ref="M56:N56"/>
    <mergeCell ref="O56:P56"/>
    <mergeCell ref="Q56:R56"/>
    <mergeCell ref="A55:H55"/>
    <mergeCell ref="I55:J55"/>
    <mergeCell ref="K55:L55"/>
    <mergeCell ref="M55:N55"/>
    <mergeCell ref="O55:P55"/>
    <mergeCell ref="Q55:R55"/>
    <mergeCell ref="A54:H54"/>
    <mergeCell ref="I54:J54"/>
    <mergeCell ref="K54:L54"/>
    <mergeCell ref="M54:N54"/>
    <mergeCell ref="O54:P54"/>
    <mergeCell ref="Q54:R54"/>
    <mergeCell ref="A53:H53"/>
    <mergeCell ref="I53:J53"/>
    <mergeCell ref="K53:L53"/>
    <mergeCell ref="M53:N53"/>
    <mergeCell ref="O53:P53"/>
    <mergeCell ref="Q53:R53"/>
    <mergeCell ref="A52:H52"/>
    <mergeCell ref="I52:J52"/>
    <mergeCell ref="K52:L52"/>
    <mergeCell ref="M52:N52"/>
    <mergeCell ref="O52:P52"/>
    <mergeCell ref="Q52:R52"/>
    <mergeCell ref="A51:H51"/>
    <mergeCell ref="I51:J51"/>
    <mergeCell ref="K51:L51"/>
    <mergeCell ref="M51:N51"/>
    <mergeCell ref="O51:P51"/>
    <mergeCell ref="Q51:R51"/>
    <mergeCell ref="A50:H50"/>
    <mergeCell ref="I50:J50"/>
    <mergeCell ref="K50:L50"/>
    <mergeCell ref="M50:N50"/>
    <mergeCell ref="O50:P50"/>
    <mergeCell ref="Q50:R50"/>
    <mergeCell ref="A49:H49"/>
    <mergeCell ref="I49:J49"/>
    <mergeCell ref="K49:L49"/>
    <mergeCell ref="M49:N49"/>
    <mergeCell ref="O49:P49"/>
    <mergeCell ref="Q49:R49"/>
    <mergeCell ref="A48:H48"/>
    <mergeCell ref="I48:J48"/>
    <mergeCell ref="K48:L48"/>
    <mergeCell ref="M48:N48"/>
    <mergeCell ref="O48:P48"/>
    <mergeCell ref="Q48:R48"/>
    <mergeCell ref="A47:H47"/>
    <mergeCell ref="I47:J47"/>
    <mergeCell ref="K47:L47"/>
    <mergeCell ref="M47:N47"/>
    <mergeCell ref="O47:P47"/>
    <mergeCell ref="Q47:R47"/>
    <mergeCell ref="A46:H46"/>
    <mergeCell ref="I46:J46"/>
    <mergeCell ref="K46:L46"/>
    <mergeCell ref="M46:N46"/>
    <mergeCell ref="O46:P46"/>
    <mergeCell ref="Q46:R46"/>
    <mergeCell ref="A45:H45"/>
    <mergeCell ref="I45:J45"/>
    <mergeCell ref="K45:L45"/>
    <mergeCell ref="M45:N45"/>
    <mergeCell ref="O45:P45"/>
    <mergeCell ref="Q45:R45"/>
    <mergeCell ref="A44:H44"/>
    <mergeCell ref="I44:J44"/>
    <mergeCell ref="K44:L44"/>
    <mergeCell ref="M44:N44"/>
    <mergeCell ref="O44:P44"/>
    <mergeCell ref="Q44:R44"/>
    <mergeCell ref="O42:P42"/>
    <mergeCell ref="Q42:R42"/>
    <mergeCell ref="A43:H43"/>
    <mergeCell ref="I43:J43"/>
    <mergeCell ref="K43:L43"/>
    <mergeCell ref="M43:N43"/>
    <mergeCell ref="O43:P43"/>
    <mergeCell ref="Q43:R43"/>
    <mergeCell ref="A41:H41"/>
    <mergeCell ref="I41:J41"/>
    <mergeCell ref="A42:H42"/>
    <mergeCell ref="I42:J42"/>
    <mergeCell ref="K42:L42"/>
    <mergeCell ref="M42:N42"/>
    <mergeCell ref="A40:H40"/>
    <mergeCell ref="I40:J40"/>
    <mergeCell ref="K40:L40"/>
    <mergeCell ref="M40:N40"/>
    <mergeCell ref="K41:L41"/>
    <mergeCell ref="O40:P40"/>
    <mergeCell ref="Q40:R40"/>
    <mergeCell ref="O38:P38"/>
    <mergeCell ref="Q38:R38"/>
    <mergeCell ref="A39:H39"/>
    <mergeCell ref="I39:J39"/>
    <mergeCell ref="K39:L39"/>
    <mergeCell ref="M39:N39"/>
    <mergeCell ref="O39:P39"/>
    <mergeCell ref="Q39:R39"/>
    <mergeCell ref="A37:H37"/>
    <mergeCell ref="I37:J37"/>
    <mergeCell ref="A38:H38"/>
    <mergeCell ref="I38:J38"/>
    <mergeCell ref="K38:L38"/>
    <mergeCell ref="M38:N38"/>
    <mergeCell ref="A36:H36"/>
    <mergeCell ref="I36:J36"/>
    <mergeCell ref="K36:L36"/>
    <mergeCell ref="M36:N36"/>
    <mergeCell ref="K37:L37"/>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A33:H33"/>
    <mergeCell ref="I33:J33"/>
    <mergeCell ref="K33:L33"/>
    <mergeCell ref="M33:N33"/>
    <mergeCell ref="O33:P33"/>
    <mergeCell ref="Q33:R33"/>
    <mergeCell ref="A32:H32"/>
    <mergeCell ref="I32:J32"/>
    <mergeCell ref="K32:L32"/>
    <mergeCell ref="M32:N32"/>
    <mergeCell ref="O32:P32"/>
    <mergeCell ref="Q32:R32"/>
    <mergeCell ref="A31:H31"/>
    <mergeCell ref="I31:J31"/>
    <mergeCell ref="K31:L31"/>
    <mergeCell ref="M31:N31"/>
    <mergeCell ref="O31:P31"/>
    <mergeCell ref="Q31:R31"/>
    <mergeCell ref="A29:R29"/>
    <mergeCell ref="A30:H30"/>
    <mergeCell ref="I30:J30"/>
    <mergeCell ref="K30:L30"/>
    <mergeCell ref="M30:N30"/>
    <mergeCell ref="O30:P30"/>
    <mergeCell ref="Q30:R30"/>
    <mergeCell ref="B26:G26"/>
    <mergeCell ref="I24:N24"/>
    <mergeCell ref="B27:G27"/>
    <mergeCell ref="I27:N27"/>
    <mergeCell ref="B28:G28"/>
    <mergeCell ref="I28:N28"/>
    <mergeCell ref="A10:B22"/>
    <mergeCell ref="C10:N22"/>
    <mergeCell ref="A23:N23"/>
    <mergeCell ref="B24:G24"/>
    <mergeCell ref="B25:G25"/>
    <mergeCell ref="I25:N25"/>
    <mergeCell ref="I26:N26"/>
    <mergeCell ref="A9:B9"/>
    <mergeCell ref="C9:N9"/>
    <mergeCell ref="A6:D7"/>
    <mergeCell ref="E6:H7"/>
    <mergeCell ref="I6:N6"/>
    <mergeCell ref="I7:J7"/>
    <mergeCell ref="K7:L7"/>
    <mergeCell ref="M7:N7"/>
    <mergeCell ref="A1:N1"/>
    <mergeCell ref="A3:D3"/>
    <mergeCell ref="E3:H3"/>
    <mergeCell ref="I3:N3"/>
    <mergeCell ref="A4:D5"/>
    <mergeCell ref="E4:H5"/>
    <mergeCell ref="I4:N5"/>
    <mergeCell ref="A8:D8"/>
    <mergeCell ref="E8:H8"/>
    <mergeCell ref="I8:J8"/>
    <mergeCell ref="K8:L8"/>
    <mergeCell ref="M8:N8"/>
  </mergeCells>
  <conditionalFormatting sqref="C60:N68">
    <cfRule type="cellIs" dxfId="27" priority="1" stopIfTrue="1" operator="equal">
      <formula>"x"</formula>
    </cfRule>
  </conditionalFormatting>
  <conditionalFormatting sqref="N63">
    <cfRule type="cellIs" dxfId="26"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60:N68" xr:uid="{00000000-0002-0000-2100-000000000000}"/>
  </dataValidations>
  <pageMargins left="0.74803149606299213" right="0.74803149606299213" top="0.98425196850393704" bottom="0.98425196850393704" header="0.51181102362204722" footer="0.51181102362204722"/>
  <pageSetup paperSize="9" scale="94" fitToHeight="0" orientation="landscape" r:id="rId1"/>
  <headerFooter alignWithMargins="0"/>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T76"/>
  <sheetViews>
    <sheetView topLeftCell="A30" zoomScale="89" zoomScaleNormal="89" workbookViewId="0">
      <selection activeCell="U29" sqref="U29"/>
    </sheetView>
  </sheetViews>
  <sheetFormatPr defaultRowHeight="15" x14ac:dyDescent="0.25"/>
  <sheetData>
    <row r="2" spans="1:18" ht="18.75" thickBot="1" x14ac:dyDescent="0.3">
      <c r="A2" s="520" t="s">
        <v>387</v>
      </c>
      <c r="B2" s="520"/>
      <c r="C2" s="520"/>
      <c r="D2" s="520"/>
      <c r="E2" s="520"/>
      <c r="F2" s="520"/>
      <c r="G2" s="520"/>
      <c r="H2" s="520"/>
      <c r="I2" s="520"/>
      <c r="J2" s="520"/>
      <c r="K2" s="520"/>
      <c r="L2" s="520"/>
      <c r="M2" s="520"/>
      <c r="N2" s="520"/>
      <c r="O2" s="50"/>
      <c r="P2" s="50"/>
      <c r="Q2" s="50"/>
      <c r="R2" s="50"/>
    </row>
    <row r="3" spans="1:18" x14ac:dyDescent="0.25">
      <c r="A3" s="51"/>
      <c r="B3" s="51"/>
      <c r="C3" s="51"/>
      <c r="D3" s="51"/>
      <c r="E3" s="51"/>
      <c r="F3" s="51"/>
      <c r="G3" s="51"/>
      <c r="H3" s="51"/>
      <c r="I3" s="51"/>
      <c r="J3" s="51"/>
      <c r="K3" s="51"/>
      <c r="L3" s="51"/>
      <c r="M3" s="51"/>
      <c r="N3" s="51"/>
      <c r="O3" s="52"/>
      <c r="P3" s="52"/>
      <c r="Q3" s="52"/>
      <c r="R3" s="52"/>
    </row>
    <row r="4" spans="1:18" x14ac:dyDescent="0.25">
      <c r="A4" s="521" t="s">
        <v>388</v>
      </c>
      <c r="B4" s="522"/>
      <c r="C4" s="522"/>
      <c r="D4" s="523"/>
      <c r="E4" s="524" t="s">
        <v>638</v>
      </c>
      <c r="F4" s="525"/>
      <c r="G4" s="525"/>
      <c r="H4" s="526"/>
      <c r="I4" s="527" t="s">
        <v>726</v>
      </c>
      <c r="J4" s="528"/>
      <c r="K4" s="528"/>
      <c r="L4" s="528"/>
      <c r="M4" s="528"/>
      <c r="N4" s="528"/>
      <c r="O4" s="52"/>
      <c r="P4" s="52"/>
      <c r="Q4" s="52"/>
      <c r="R4" s="52"/>
    </row>
    <row r="5" spans="1:18" x14ac:dyDescent="0.25">
      <c r="A5" s="529" t="s">
        <v>389</v>
      </c>
      <c r="B5" s="530"/>
      <c r="C5" s="530"/>
      <c r="D5" s="531"/>
      <c r="E5" s="535" t="s">
        <v>723</v>
      </c>
      <c r="F5" s="536"/>
      <c r="G5" s="536"/>
      <c r="H5" s="536"/>
      <c r="I5" s="537" t="s">
        <v>727</v>
      </c>
      <c r="J5" s="538"/>
      <c r="K5" s="538"/>
      <c r="L5" s="539"/>
      <c r="M5" s="539"/>
      <c r="N5" s="540"/>
      <c r="O5" s="52"/>
      <c r="P5" s="52"/>
      <c r="Q5" s="52"/>
      <c r="R5" s="52"/>
    </row>
    <row r="6" spans="1:18" x14ac:dyDescent="0.25">
      <c r="A6" s="532"/>
      <c r="B6" s="533"/>
      <c r="C6" s="533"/>
      <c r="D6" s="534"/>
      <c r="E6" s="536"/>
      <c r="F6" s="536"/>
      <c r="G6" s="536"/>
      <c r="H6" s="536"/>
      <c r="I6" s="541"/>
      <c r="J6" s="542"/>
      <c r="K6" s="542"/>
      <c r="L6" s="542"/>
      <c r="M6" s="542"/>
      <c r="N6" s="543"/>
      <c r="O6" s="52"/>
      <c r="P6" s="52"/>
      <c r="Q6" s="52"/>
      <c r="R6" s="52"/>
    </row>
    <row r="7" spans="1:18" x14ac:dyDescent="0.25">
      <c r="A7" s="557" t="s">
        <v>279</v>
      </c>
      <c r="B7" s="558"/>
      <c r="C7" s="558"/>
      <c r="D7" s="559"/>
      <c r="E7" s="563" t="s">
        <v>441</v>
      </c>
      <c r="F7" s="563"/>
      <c r="G7" s="563"/>
      <c r="H7" s="564"/>
      <c r="I7" s="567" t="s">
        <v>280</v>
      </c>
      <c r="J7" s="567"/>
      <c r="K7" s="567"/>
      <c r="L7" s="567"/>
      <c r="M7" s="567"/>
      <c r="N7" s="567"/>
      <c r="O7" s="52"/>
      <c r="P7" s="52"/>
      <c r="Q7" s="52"/>
      <c r="R7" s="52"/>
    </row>
    <row r="8" spans="1:18" x14ac:dyDescent="0.25">
      <c r="A8" s="560"/>
      <c r="B8" s="561"/>
      <c r="C8" s="561"/>
      <c r="D8" s="562"/>
      <c r="E8" s="565"/>
      <c r="F8" s="565"/>
      <c r="G8" s="565"/>
      <c r="H8" s="566"/>
      <c r="I8" s="568">
        <v>2026</v>
      </c>
      <c r="J8" s="569"/>
      <c r="K8" s="567">
        <v>2027</v>
      </c>
      <c r="L8" s="567"/>
      <c r="M8" s="567">
        <v>2028</v>
      </c>
      <c r="N8" s="567"/>
      <c r="O8" s="52"/>
      <c r="P8" s="52"/>
      <c r="Q8" s="52"/>
      <c r="R8" s="52"/>
    </row>
    <row r="9" spans="1:18" x14ac:dyDescent="0.25">
      <c r="A9" s="544" t="s">
        <v>281</v>
      </c>
      <c r="B9" s="545"/>
      <c r="C9" s="545"/>
      <c r="D9" s="546"/>
      <c r="E9" s="547" t="s">
        <v>651</v>
      </c>
      <c r="F9" s="547"/>
      <c r="G9" s="547"/>
      <c r="H9" s="548"/>
      <c r="I9" s="549" t="s">
        <v>282</v>
      </c>
      <c r="J9" s="550"/>
      <c r="K9" s="551" t="s">
        <v>282</v>
      </c>
      <c r="L9" s="551"/>
      <c r="M9" s="551"/>
      <c r="N9" s="551"/>
      <c r="O9" s="52"/>
      <c r="P9" s="52"/>
      <c r="Q9" s="52"/>
      <c r="R9" s="52"/>
    </row>
    <row r="10" spans="1:18" ht="66" customHeight="1" x14ac:dyDescent="0.25">
      <c r="A10" s="552" t="s">
        <v>283</v>
      </c>
      <c r="B10" s="553"/>
      <c r="C10" s="554" t="s">
        <v>754</v>
      </c>
      <c r="D10" s="555"/>
      <c r="E10" s="555"/>
      <c r="F10" s="555"/>
      <c r="G10" s="555"/>
      <c r="H10" s="555"/>
      <c r="I10" s="555"/>
      <c r="J10" s="555"/>
      <c r="K10" s="555"/>
      <c r="L10" s="555"/>
      <c r="M10" s="555"/>
      <c r="N10" s="556"/>
      <c r="O10" s="50"/>
      <c r="P10" s="50"/>
      <c r="Q10" s="50"/>
      <c r="R10" s="50"/>
    </row>
    <row r="11" spans="1:18" x14ac:dyDescent="0.25">
      <c r="A11" s="552"/>
      <c r="B11" s="553"/>
      <c r="C11" s="573"/>
      <c r="D11" s="574"/>
      <c r="E11" s="574"/>
      <c r="F11" s="574"/>
      <c r="G11" s="574"/>
      <c r="H11" s="574"/>
      <c r="I11" s="574"/>
      <c r="J11" s="574"/>
      <c r="K11" s="574"/>
      <c r="L11" s="574"/>
      <c r="M11" s="574"/>
      <c r="N11" s="575"/>
      <c r="O11" s="50"/>
      <c r="P11" s="50"/>
      <c r="Q11" s="50"/>
      <c r="R11" s="50"/>
    </row>
    <row r="12" spans="1:18" x14ac:dyDescent="0.25">
      <c r="A12" s="576" t="s">
        <v>284</v>
      </c>
      <c r="B12" s="577"/>
      <c r="C12" s="1001" t="str">
        <f>'[2]Commenti GIUNTA'!C31</f>
        <v xml:space="preserve">i percorsi verranno organizzati in base alle richieste pervenute ma seguendo gli itinerari già individuati. Con la collaborazione dell'ufficio tecnico verranno installate/rimosse le "paline" delle fermate individuate </v>
      </c>
      <c r="D12" s="1002"/>
      <c r="E12" s="1002"/>
      <c r="F12" s="1002"/>
      <c r="G12" s="1002"/>
      <c r="H12" s="1002"/>
      <c r="I12" s="1002"/>
      <c r="J12" s="1002"/>
      <c r="K12" s="1002"/>
      <c r="L12" s="1002"/>
      <c r="M12" s="1002"/>
      <c r="N12" s="1003"/>
      <c r="O12" s="50"/>
      <c r="P12" s="50"/>
      <c r="Q12" s="50"/>
      <c r="R12" s="50"/>
    </row>
    <row r="13" spans="1:18" x14ac:dyDescent="0.25">
      <c r="A13" s="578"/>
      <c r="B13" s="579"/>
      <c r="C13" s="1004"/>
      <c r="D13" s="1005"/>
      <c r="E13" s="1005"/>
      <c r="F13" s="1005"/>
      <c r="G13" s="1005"/>
      <c r="H13" s="1005"/>
      <c r="I13" s="1005"/>
      <c r="J13" s="1005"/>
      <c r="K13" s="1005"/>
      <c r="L13" s="1005"/>
      <c r="M13" s="1005"/>
      <c r="N13" s="1006"/>
      <c r="O13" s="50"/>
      <c r="P13" s="50"/>
      <c r="Q13" s="50"/>
      <c r="R13" s="50"/>
    </row>
    <row r="14" spans="1:18" x14ac:dyDescent="0.25">
      <c r="A14" s="578"/>
      <c r="B14" s="579"/>
      <c r="C14" s="1004"/>
      <c r="D14" s="1005"/>
      <c r="E14" s="1005"/>
      <c r="F14" s="1005"/>
      <c r="G14" s="1005"/>
      <c r="H14" s="1005"/>
      <c r="I14" s="1005"/>
      <c r="J14" s="1005"/>
      <c r="K14" s="1005"/>
      <c r="L14" s="1005"/>
      <c r="M14" s="1005"/>
      <c r="N14" s="1006"/>
      <c r="O14" s="1261"/>
      <c r="P14" s="1262"/>
      <c r="Q14" s="1262"/>
      <c r="R14" s="1262"/>
    </row>
    <row r="15" spans="1:18" x14ac:dyDescent="0.25">
      <c r="A15" s="578"/>
      <c r="B15" s="579"/>
      <c r="C15" s="1004"/>
      <c r="D15" s="1005"/>
      <c r="E15" s="1005"/>
      <c r="F15" s="1005"/>
      <c r="G15" s="1005"/>
      <c r="H15" s="1005"/>
      <c r="I15" s="1005"/>
      <c r="J15" s="1005"/>
      <c r="K15" s="1005"/>
      <c r="L15" s="1005"/>
      <c r="M15" s="1005"/>
      <c r="N15" s="1006"/>
      <c r="O15" s="50"/>
      <c r="P15" s="50"/>
      <c r="Q15" s="50"/>
      <c r="R15" s="50"/>
    </row>
    <row r="16" spans="1:18" ht="6" customHeight="1" x14ac:dyDescent="0.25">
      <c r="A16" s="578"/>
      <c r="B16" s="579"/>
      <c r="C16" s="1004"/>
      <c r="D16" s="1005"/>
      <c r="E16" s="1005"/>
      <c r="F16" s="1005"/>
      <c r="G16" s="1005"/>
      <c r="H16" s="1005"/>
      <c r="I16" s="1005"/>
      <c r="J16" s="1005"/>
      <c r="K16" s="1005"/>
      <c r="L16" s="1005"/>
      <c r="M16" s="1005"/>
      <c r="N16" s="1006"/>
      <c r="O16" s="50"/>
      <c r="P16" s="50"/>
      <c r="Q16" s="50"/>
      <c r="R16" s="50"/>
    </row>
    <row r="17" spans="1:18" hidden="1" x14ac:dyDescent="0.25">
      <c r="A17" s="578"/>
      <c r="B17" s="579"/>
      <c r="C17" s="1004"/>
      <c r="D17" s="1005"/>
      <c r="E17" s="1005"/>
      <c r="F17" s="1005"/>
      <c r="G17" s="1005"/>
      <c r="H17" s="1005"/>
      <c r="I17" s="1005"/>
      <c r="J17" s="1005"/>
      <c r="K17" s="1005"/>
      <c r="L17" s="1005"/>
      <c r="M17" s="1005"/>
      <c r="N17" s="1006"/>
      <c r="O17" s="50"/>
      <c r="P17" s="50"/>
      <c r="Q17" s="50"/>
      <c r="R17" s="50"/>
    </row>
    <row r="18" spans="1:18" hidden="1" x14ac:dyDescent="0.25">
      <c r="A18" s="578"/>
      <c r="B18" s="579"/>
      <c r="C18" s="1004"/>
      <c r="D18" s="1005"/>
      <c r="E18" s="1005"/>
      <c r="F18" s="1005"/>
      <c r="G18" s="1005"/>
      <c r="H18" s="1005"/>
      <c r="I18" s="1005"/>
      <c r="J18" s="1005"/>
      <c r="K18" s="1005"/>
      <c r="L18" s="1005"/>
      <c r="M18" s="1005"/>
      <c r="N18" s="1006"/>
      <c r="O18" s="50"/>
      <c r="P18" s="50"/>
      <c r="Q18" s="50"/>
      <c r="R18" s="50"/>
    </row>
    <row r="19" spans="1:18" hidden="1" x14ac:dyDescent="0.25">
      <c r="A19" s="578"/>
      <c r="B19" s="579"/>
      <c r="C19" s="1004"/>
      <c r="D19" s="1005"/>
      <c r="E19" s="1005"/>
      <c r="F19" s="1005"/>
      <c r="G19" s="1005"/>
      <c r="H19" s="1005"/>
      <c r="I19" s="1005"/>
      <c r="J19" s="1005"/>
      <c r="K19" s="1005"/>
      <c r="L19" s="1005"/>
      <c r="M19" s="1005"/>
      <c r="N19" s="1006"/>
      <c r="O19" s="50"/>
      <c r="P19" s="50"/>
      <c r="Q19" s="50"/>
      <c r="R19" s="50"/>
    </row>
    <row r="20" spans="1:18" ht="14.45" hidden="1" customHeight="1" x14ac:dyDescent="0.25">
      <c r="A20" s="578"/>
      <c r="B20" s="579"/>
      <c r="C20" s="1004"/>
      <c r="D20" s="1005"/>
      <c r="E20" s="1005"/>
      <c r="F20" s="1005"/>
      <c r="G20" s="1005"/>
      <c r="H20" s="1005"/>
      <c r="I20" s="1005"/>
      <c r="J20" s="1005"/>
      <c r="K20" s="1005"/>
      <c r="L20" s="1005"/>
      <c r="M20" s="1005"/>
      <c r="N20" s="1006"/>
      <c r="O20" s="50"/>
      <c r="P20" s="50"/>
      <c r="Q20" s="50"/>
      <c r="R20" s="50"/>
    </row>
    <row r="21" spans="1:18" ht="14.45" hidden="1" customHeight="1" x14ac:dyDescent="0.25">
      <c r="A21" s="578"/>
      <c r="B21" s="579"/>
      <c r="C21" s="1004"/>
      <c r="D21" s="1005"/>
      <c r="E21" s="1005"/>
      <c r="F21" s="1005"/>
      <c r="G21" s="1005"/>
      <c r="H21" s="1005"/>
      <c r="I21" s="1005"/>
      <c r="J21" s="1005"/>
      <c r="K21" s="1005"/>
      <c r="L21" s="1005"/>
      <c r="M21" s="1005"/>
      <c r="N21" s="1006"/>
      <c r="O21" s="50"/>
      <c r="P21" s="50"/>
      <c r="Q21" s="50"/>
      <c r="R21" s="50"/>
    </row>
    <row r="22" spans="1:18" ht="14.45" hidden="1" customHeight="1" x14ac:dyDescent="0.25">
      <c r="A22" s="578"/>
      <c r="B22" s="579"/>
      <c r="C22" s="1004"/>
      <c r="D22" s="1005"/>
      <c r="E22" s="1005"/>
      <c r="F22" s="1005"/>
      <c r="G22" s="1005"/>
      <c r="H22" s="1005"/>
      <c r="I22" s="1005"/>
      <c r="J22" s="1005"/>
      <c r="K22" s="1005"/>
      <c r="L22" s="1005"/>
      <c r="M22" s="1005"/>
      <c r="N22" s="1006"/>
      <c r="O22" s="50"/>
      <c r="P22" s="50"/>
      <c r="Q22" s="50"/>
      <c r="R22" s="50"/>
    </row>
    <row r="23" spans="1:18" ht="14.45" hidden="1" customHeight="1" x14ac:dyDescent="0.25">
      <c r="A23" s="578"/>
      <c r="B23" s="579"/>
      <c r="C23" s="1004"/>
      <c r="D23" s="1005"/>
      <c r="E23" s="1005"/>
      <c r="F23" s="1005"/>
      <c r="G23" s="1005"/>
      <c r="H23" s="1005"/>
      <c r="I23" s="1005"/>
      <c r="J23" s="1005"/>
      <c r="K23" s="1005"/>
      <c r="L23" s="1005"/>
      <c r="M23" s="1005"/>
      <c r="N23" s="1006"/>
      <c r="O23" s="50"/>
      <c r="P23" s="50"/>
      <c r="Q23" s="50"/>
      <c r="R23" s="50"/>
    </row>
    <row r="24" spans="1:18" ht="14.45" hidden="1" customHeight="1" x14ac:dyDescent="0.25">
      <c r="A24" s="580"/>
      <c r="B24" s="581"/>
      <c r="C24" s="1007"/>
      <c r="D24" s="1008"/>
      <c r="E24" s="1008"/>
      <c r="F24" s="1008"/>
      <c r="G24" s="1008"/>
      <c r="H24" s="1008"/>
      <c r="I24" s="1008"/>
      <c r="J24" s="1008"/>
      <c r="K24" s="1008"/>
      <c r="L24" s="1008"/>
      <c r="M24" s="1008"/>
      <c r="N24" s="1009"/>
      <c r="O24" s="50"/>
      <c r="P24" s="50"/>
      <c r="Q24" s="50"/>
      <c r="R24" s="50"/>
    </row>
    <row r="25" spans="1:18" x14ac:dyDescent="0.25">
      <c r="A25" s="591" t="s">
        <v>0</v>
      </c>
      <c r="B25" s="592"/>
      <c r="C25" s="592"/>
      <c r="D25" s="592"/>
      <c r="E25" s="592"/>
      <c r="F25" s="592"/>
      <c r="G25" s="592"/>
      <c r="H25" s="592"/>
      <c r="I25" s="592"/>
      <c r="J25" s="592"/>
      <c r="K25" s="592"/>
      <c r="L25" s="592"/>
      <c r="M25" s="592"/>
      <c r="N25" s="593"/>
      <c r="O25" s="50"/>
      <c r="P25" s="50"/>
      <c r="Q25" s="50"/>
      <c r="R25" s="267"/>
    </row>
    <row r="26" spans="1:18" ht="66.75" customHeight="1" x14ac:dyDescent="0.25">
      <c r="A26" s="54">
        <v>1</v>
      </c>
      <c r="B26" s="570" t="s">
        <v>724</v>
      </c>
      <c r="C26" s="571"/>
      <c r="D26" s="571"/>
      <c r="E26" s="571"/>
      <c r="F26" s="571"/>
      <c r="G26" s="572"/>
      <c r="H26" s="54">
        <v>6</v>
      </c>
      <c r="I26" s="1225"/>
      <c r="J26" s="1226"/>
      <c r="K26" s="1226"/>
      <c r="L26" s="1226"/>
      <c r="M26" s="1226"/>
      <c r="N26" s="1227"/>
      <c r="O26" s="50"/>
      <c r="P26" s="50"/>
      <c r="Q26" s="50"/>
      <c r="R26" s="267"/>
    </row>
    <row r="27" spans="1:18" ht="42.75" customHeight="1" x14ac:dyDescent="0.25">
      <c r="A27" s="54">
        <v>2</v>
      </c>
      <c r="B27" s="570" t="s">
        <v>972</v>
      </c>
      <c r="C27" s="571"/>
      <c r="D27" s="571"/>
      <c r="E27" s="571"/>
      <c r="F27" s="571"/>
      <c r="G27" s="572"/>
      <c r="H27" s="54">
        <v>7</v>
      </c>
      <c r="I27" s="570"/>
      <c r="J27" s="571"/>
      <c r="K27" s="571"/>
      <c r="L27" s="571"/>
      <c r="M27" s="571"/>
      <c r="N27" s="572"/>
      <c r="O27" s="50"/>
      <c r="P27" s="50"/>
      <c r="Q27" s="50"/>
      <c r="R27" s="267"/>
    </row>
    <row r="28" spans="1:18" ht="41.25" customHeight="1" x14ac:dyDescent="0.25">
      <c r="A28" s="54">
        <v>3</v>
      </c>
      <c r="B28" s="1485"/>
      <c r="C28" s="1486"/>
      <c r="D28" s="1486"/>
      <c r="E28" s="1486"/>
      <c r="F28" s="1486"/>
      <c r="G28" s="1487"/>
      <c r="H28" s="54">
        <v>8</v>
      </c>
      <c r="I28" s="570"/>
      <c r="J28" s="571"/>
      <c r="K28" s="571"/>
      <c r="L28" s="571"/>
      <c r="M28" s="571"/>
      <c r="N28" s="572"/>
      <c r="O28" s="50"/>
      <c r="P28" s="50"/>
      <c r="Q28" s="50"/>
      <c r="R28" s="267"/>
    </row>
    <row r="29" spans="1:18" ht="56.25" customHeight="1" x14ac:dyDescent="0.25">
      <c r="A29" s="54">
        <v>4</v>
      </c>
      <c r="B29" s="1225"/>
      <c r="C29" s="1226"/>
      <c r="D29" s="1226"/>
      <c r="E29" s="1226"/>
      <c r="F29" s="1226"/>
      <c r="G29" s="1227"/>
      <c r="H29" s="54">
        <v>9</v>
      </c>
      <c r="I29" s="570"/>
      <c r="J29" s="571"/>
      <c r="K29" s="571"/>
      <c r="L29" s="571"/>
      <c r="M29" s="571"/>
      <c r="N29" s="572"/>
      <c r="O29" s="50"/>
      <c r="P29" s="50"/>
      <c r="Q29" s="50"/>
      <c r="R29" s="50"/>
    </row>
    <row r="30" spans="1:18" ht="54" customHeight="1" x14ac:dyDescent="0.25">
      <c r="A30" s="54">
        <v>5</v>
      </c>
      <c r="B30" s="1225"/>
      <c r="C30" s="1226"/>
      <c r="D30" s="1226"/>
      <c r="E30" s="1226"/>
      <c r="F30" s="1226"/>
      <c r="G30" s="1227"/>
      <c r="H30" s="54">
        <v>10</v>
      </c>
      <c r="I30" s="599"/>
      <c r="J30" s="599"/>
      <c r="K30" s="599"/>
      <c r="L30" s="599"/>
      <c r="M30" s="599"/>
      <c r="N30" s="599"/>
      <c r="O30" s="50"/>
      <c r="P30" s="50"/>
      <c r="Q30" s="50"/>
      <c r="R30" s="50"/>
    </row>
    <row r="31" spans="1:18" x14ac:dyDescent="0.25">
      <c r="A31" s="600" t="s">
        <v>286</v>
      </c>
      <c r="B31" s="601"/>
      <c r="C31" s="601"/>
      <c r="D31" s="601"/>
      <c r="E31" s="601"/>
      <c r="F31" s="601"/>
      <c r="G31" s="601"/>
      <c r="H31" s="601"/>
      <c r="I31" s="601"/>
      <c r="J31" s="601"/>
      <c r="K31" s="601"/>
      <c r="L31" s="601"/>
      <c r="M31" s="601"/>
      <c r="N31" s="602"/>
      <c r="O31" s="55"/>
      <c r="P31" s="55"/>
      <c r="Q31" s="55"/>
      <c r="R31" s="56"/>
    </row>
    <row r="32" spans="1:18" x14ac:dyDescent="0.25">
      <c r="A32" s="603" t="s">
        <v>287</v>
      </c>
      <c r="B32" s="604"/>
      <c r="C32" s="604"/>
      <c r="D32" s="604"/>
      <c r="E32" s="604"/>
      <c r="F32" s="604"/>
      <c r="G32" s="604"/>
      <c r="H32" s="605"/>
      <c r="I32" s="591" t="s">
        <v>909</v>
      </c>
      <c r="J32" s="593"/>
      <c r="K32" s="606" t="s">
        <v>910</v>
      </c>
      <c r="L32" s="606"/>
      <c r="M32" s="594" t="s">
        <v>288</v>
      </c>
      <c r="N32" s="594"/>
      <c r="O32" s="594">
        <v>2027</v>
      </c>
      <c r="P32" s="594"/>
      <c r="Q32" s="594">
        <v>2028</v>
      </c>
      <c r="R32" s="594"/>
    </row>
    <row r="33" spans="1:18" x14ac:dyDescent="0.25">
      <c r="A33" s="595" t="s">
        <v>1012</v>
      </c>
      <c r="B33" s="596"/>
      <c r="C33" s="596"/>
      <c r="D33" s="596"/>
      <c r="E33" s="596"/>
      <c r="F33" s="596"/>
      <c r="G33" s="596"/>
      <c r="H33" s="597"/>
      <c r="I33" s="1484" t="s">
        <v>338</v>
      </c>
      <c r="J33" s="598"/>
      <c r="K33" s="1024"/>
      <c r="L33" s="1024"/>
      <c r="M33" s="598"/>
      <c r="N33" s="598"/>
      <c r="O33" s="598"/>
      <c r="P33" s="598"/>
      <c r="Q33" s="598"/>
      <c r="R33" s="598"/>
    </row>
    <row r="34" spans="1:18" x14ac:dyDescent="0.25">
      <c r="A34" s="595" t="s">
        <v>759</v>
      </c>
      <c r="B34" s="596"/>
      <c r="C34" s="596"/>
      <c r="D34" s="596"/>
      <c r="E34" s="596"/>
      <c r="F34" s="596"/>
      <c r="G34" s="596"/>
      <c r="H34" s="597"/>
      <c r="I34" s="1483" t="s">
        <v>338</v>
      </c>
      <c r="J34" s="1017"/>
      <c r="K34" s="1016"/>
      <c r="L34" s="1017"/>
      <c r="M34" s="1016"/>
      <c r="N34" s="1017"/>
      <c r="O34" s="1016"/>
      <c r="P34" s="1017"/>
      <c r="Q34" s="1016"/>
      <c r="R34" s="1017"/>
    </row>
    <row r="35" spans="1:18" ht="15" customHeight="1" x14ac:dyDescent="0.25">
      <c r="A35" s="603" t="s">
        <v>289</v>
      </c>
      <c r="B35" s="604"/>
      <c r="C35" s="604"/>
      <c r="D35" s="604"/>
      <c r="E35" s="604"/>
      <c r="F35" s="604"/>
      <c r="G35" s="604"/>
      <c r="H35" s="605"/>
      <c r="I35" s="591" t="s">
        <v>909</v>
      </c>
      <c r="J35" s="593"/>
      <c r="K35" s="606" t="s">
        <v>910</v>
      </c>
      <c r="L35" s="606"/>
      <c r="M35" s="594" t="s">
        <v>288</v>
      </c>
      <c r="N35" s="594"/>
      <c r="O35" s="594">
        <v>2027</v>
      </c>
      <c r="P35" s="594"/>
      <c r="Q35" s="594">
        <v>2028</v>
      </c>
      <c r="R35" s="594"/>
    </row>
    <row r="36" spans="1:18" x14ac:dyDescent="0.25">
      <c r="A36" s="595"/>
      <c r="B36" s="596"/>
      <c r="C36" s="596"/>
      <c r="D36" s="596"/>
      <c r="E36" s="596"/>
      <c r="F36" s="596"/>
      <c r="G36" s="596"/>
      <c r="H36" s="597"/>
      <c r="I36" s="1260"/>
      <c r="J36" s="1260"/>
      <c r="K36" s="607"/>
      <c r="L36" s="598"/>
      <c r="M36" s="598"/>
      <c r="N36" s="598"/>
      <c r="O36" s="607"/>
      <c r="P36" s="598"/>
      <c r="Q36" s="607"/>
      <c r="R36" s="598"/>
    </row>
    <row r="37" spans="1:18" x14ac:dyDescent="0.25">
      <c r="A37" s="595"/>
      <c r="B37" s="596"/>
      <c r="C37" s="596"/>
      <c r="D37" s="596"/>
      <c r="E37" s="596"/>
      <c r="F37" s="596"/>
      <c r="G37" s="596"/>
      <c r="H37" s="597"/>
      <c r="I37" s="1255"/>
      <c r="J37" s="1256"/>
      <c r="K37" s="1255"/>
      <c r="L37" s="1256"/>
      <c r="M37" s="1016"/>
      <c r="N37" s="1017"/>
      <c r="O37" s="1255"/>
      <c r="P37" s="1256"/>
      <c r="Q37" s="1255"/>
      <c r="R37" s="1256"/>
    </row>
    <row r="38" spans="1:18" s="595" customFormat="1" ht="15" customHeight="1" x14ac:dyDescent="0.25">
      <c r="A38" s="1253"/>
      <c r="B38" s="1254"/>
      <c r="C38" s="1254"/>
      <c r="D38" s="1254"/>
      <c r="E38" s="1254"/>
      <c r="F38" s="1254"/>
      <c r="G38" s="1254"/>
      <c r="H38" s="1254"/>
      <c r="I38" s="1254"/>
      <c r="J38" s="1254"/>
      <c r="K38" s="1254"/>
      <c r="L38" s="1254"/>
      <c r="M38" s="1254"/>
      <c r="N38" s="1254"/>
      <c r="O38" s="1254"/>
      <c r="P38" s="1254"/>
      <c r="Q38" s="1254"/>
      <c r="R38" s="1254"/>
    </row>
    <row r="39" spans="1:18" ht="15" customHeight="1" x14ac:dyDescent="0.25">
      <c r="A39" s="603" t="s">
        <v>290</v>
      </c>
      <c r="B39" s="604"/>
      <c r="C39" s="604"/>
      <c r="D39" s="604"/>
      <c r="E39" s="604"/>
      <c r="F39" s="604"/>
      <c r="G39" s="604"/>
      <c r="H39" s="605"/>
      <c r="I39" s="591" t="s">
        <v>909</v>
      </c>
      <c r="J39" s="593"/>
      <c r="K39" s="606" t="s">
        <v>910</v>
      </c>
      <c r="L39" s="606"/>
      <c r="M39" s="594" t="s">
        <v>288</v>
      </c>
      <c r="N39" s="594"/>
      <c r="O39" s="594">
        <v>2027</v>
      </c>
      <c r="P39" s="594"/>
      <c r="Q39" s="594">
        <v>2028</v>
      </c>
      <c r="R39" s="594"/>
    </row>
    <row r="40" spans="1:18" x14ac:dyDescent="0.25">
      <c r="A40" s="595"/>
      <c r="B40" s="596"/>
      <c r="C40" s="596"/>
      <c r="D40" s="596"/>
      <c r="E40" s="596"/>
      <c r="F40" s="596"/>
      <c r="G40" s="596"/>
      <c r="H40" s="597"/>
      <c r="I40" s="608"/>
      <c r="J40" s="608"/>
      <c r="K40" s="598"/>
      <c r="L40" s="598"/>
      <c r="M40" s="598"/>
      <c r="N40" s="598"/>
      <c r="O40" s="608"/>
      <c r="P40" s="608"/>
      <c r="Q40" s="608"/>
      <c r="R40" s="608"/>
    </row>
    <row r="41" spans="1:18" ht="15" customHeight="1" x14ac:dyDescent="0.25">
      <c r="A41" s="603" t="s">
        <v>291</v>
      </c>
      <c r="B41" s="604"/>
      <c r="C41" s="604"/>
      <c r="D41" s="604"/>
      <c r="E41" s="604"/>
      <c r="F41" s="604"/>
      <c r="G41" s="604"/>
      <c r="H41" s="605"/>
      <c r="I41" s="591" t="s">
        <v>909</v>
      </c>
      <c r="J41" s="593"/>
      <c r="K41" s="606" t="s">
        <v>910</v>
      </c>
      <c r="L41" s="606"/>
      <c r="M41" s="594" t="s">
        <v>288</v>
      </c>
      <c r="N41" s="594"/>
      <c r="O41" s="594">
        <v>2027</v>
      </c>
      <c r="P41" s="594"/>
      <c r="Q41" s="594">
        <v>2028</v>
      </c>
      <c r="R41" s="594"/>
    </row>
    <row r="42" spans="1:18" ht="15" customHeight="1" x14ac:dyDescent="0.25">
      <c r="A42" s="609"/>
      <c r="B42" s="610"/>
      <c r="C42" s="610"/>
      <c r="D42" s="610"/>
      <c r="E42" s="610"/>
      <c r="F42" s="610"/>
      <c r="G42" s="610"/>
      <c r="H42" s="611"/>
      <c r="I42" s="598"/>
      <c r="J42" s="598"/>
      <c r="K42" s="1016"/>
      <c r="L42" s="1017"/>
      <c r="M42" s="598"/>
      <c r="N42" s="598"/>
      <c r="O42" s="598"/>
      <c r="P42" s="598"/>
      <c r="Q42" s="598"/>
      <c r="R42" s="598"/>
    </row>
    <row r="43" spans="1:18" x14ac:dyDescent="0.25">
      <c r="A43" s="50"/>
      <c r="B43" s="50"/>
      <c r="C43" s="50"/>
      <c r="D43" s="50"/>
      <c r="E43" s="50"/>
      <c r="F43" s="50"/>
      <c r="G43" s="50"/>
      <c r="H43" s="50"/>
      <c r="I43" s="50"/>
      <c r="J43" s="50"/>
      <c r="K43" s="50"/>
      <c r="L43" s="50"/>
      <c r="M43" s="50"/>
      <c r="N43" s="50"/>
      <c r="O43" s="50"/>
      <c r="P43" s="50"/>
      <c r="Q43" s="50"/>
      <c r="R43" s="50"/>
    </row>
    <row r="44" spans="1:18" x14ac:dyDescent="0.25">
      <c r="A44" s="600" t="s">
        <v>292</v>
      </c>
      <c r="B44" s="601"/>
      <c r="C44" s="601"/>
      <c r="D44" s="601"/>
      <c r="E44" s="601"/>
      <c r="F44" s="601"/>
      <c r="G44" s="601"/>
      <c r="H44" s="601"/>
      <c r="I44" s="601"/>
      <c r="J44" s="601"/>
      <c r="K44" s="601"/>
      <c r="L44" s="601"/>
      <c r="M44" s="601"/>
      <c r="N44" s="602"/>
      <c r="O44" s="50"/>
      <c r="P44" s="50"/>
      <c r="Q44" s="50"/>
      <c r="R44" s="50"/>
    </row>
    <row r="45" spans="1:18" ht="42.75" x14ac:dyDescent="0.25">
      <c r="A45" s="594" t="s">
        <v>293</v>
      </c>
      <c r="B45" s="594"/>
      <c r="C45" s="57" t="s">
        <v>294</v>
      </c>
      <c r="D45" s="57" t="s">
        <v>295</v>
      </c>
      <c r="E45" s="57" t="s">
        <v>296</v>
      </c>
      <c r="F45" s="57" t="s">
        <v>297</v>
      </c>
      <c r="G45" s="57" t="s">
        <v>298</v>
      </c>
      <c r="H45" s="57" t="s">
        <v>299</v>
      </c>
      <c r="I45" s="57" t="s">
        <v>300</v>
      </c>
      <c r="J45" s="57" t="s">
        <v>301</v>
      </c>
      <c r="K45" s="57" t="s">
        <v>302</v>
      </c>
      <c r="L45" s="57" t="s">
        <v>303</v>
      </c>
      <c r="M45" s="57" t="s">
        <v>304</v>
      </c>
      <c r="N45" s="57" t="s">
        <v>305</v>
      </c>
      <c r="O45" s="50"/>
      <c r="P45" s="50"/>
      <c r="Q45" s="50"/>
      <c r="R45" s="50"/>
    </row>
    <row r="46" spans="1:18" x14ac:dyDescent="0.25">
      <c r="A46" s="612">
        <f>IF(A26&gt;0,A26,"")</f>
        <v>1</v>
      </c>
      <c r="B46" s="613"/>
      <c r="C46" s="58"/>
      <c r="D46" s="58"/>
      <c r="E46" s="252"/>
      <c r="F46" s="382"/>
      <c r="G46" s="252"/>
      <c r="H46" s="253"/>
      <c r="I46" s="253"/>
      <c r="J46" s="253"/>
      <c r="K46" s="252"/>
      <c r="L46" s="252"/>
      <c r="M46" s="252"/>
      <c r="N46" s="252"/>
      <c r="O46" s="50"/>
      <c r="P46" s="50"/>
      <c r="Q46" s="50"/>
      <c r="R46" s="50"/>
    </row>
    <row r="47" spans="1:18" x14ac:dyDescent="0.25">
      <c r="A47" s="1036">
        <v>2</v>
      </c>
      <c r="B47" s="1037"/>
      <c r="C47" s="58"/>
      <c r="D47" s="58"/>
      <c r="E47" s="58"/>
      <c r="F47" s="254"/>
      <c r="G47" s="254"/>
      <c r="H47" s="254"/>
      <c r="I47" s="254"/>
      <c r="J47" s="254"/>
      <c r="K47" s="58"/>
      <c r="L47" s="58"/>
      <c r="M47" s="58"/>
      <c r="N47" s="58"/>
      <c r="O47" s="50"/>
      <c r="P47" s="50"/>
      <c r="Q47" s="50"/>
      <c r="R47" s="50"/>
    </row>
    <row r="48" spans="1:18" x14ac:dyDescent="0.25">
      <c r="A48" s="1036">
        <v>3</v>
      </c>
      <c r="B48" s="1037"/>
      <c r="C48" s="58"/>
      <c r="D48" s="58"/>
      <c r="E48" s="58"/>
      <c r="F48" s="58"/>
      <c r="G48" s="58"/>
      <c r="H48" s="58"/>
      <c r="I48" s="58"/>
      <c r="J48" s="58"/>
      <c r="K48" s="58"/>
      <c r="L48" s="58"/>
      <c r="M48" s="58"/>
      <c r="N48" s="58"/>
      <c r="O48" s="50"/>
      <c r="P48" s="50"/>
      <c r="Q48" s="50"/>
      <c r="R48" s="50"/>
    </row>
    <row r="49" spans="1:18" x14ac:dyDescent="0.25">
      <c r="A49" s="612">
        <v>4</v>
      </c>
      <c r="B49" s="613"/>
      <c r="C49" s="58"/>
      <c r="D49" s="58"/>
      <c r="E49" s="58"/>
      <c r="F49" s="58"/>
      <c r="G49" s="58"/>
      <c r="H49" s="58"/>
      <c r="I49" s="58"/>
      <c r="J49" s="58"/>
      <c r="K49" s="58"/>
      <c r="L49" s="58"/>
      <c r="M49" s="58"/>
      <c r="N49" s="58"/>
      <c r="O49" s="50"/>
      <c r="P49" s="50"/>
      <c r="Q49" s="50"/>
      <c r="R49" s="50"/>
    </row>
    <row r="50" spans="1:18" x14ac:dyDescent="0.25">
      <c r="A50" s="1036">
        <v>5</v>
      </c>
      <c r="B50" s="1037"/>
      <c r="C50" s="252"/>
      <c r="D50" s="252"/>
      <c r="E50" s="252"/>
      <c r="F50" s="58"/>
      <c r="G50" s="58"/>
      <c r="H50" s="58"/>
      <c r="I50" s="58"/>
      <c r="J50" s="58"/>
      <c r="K50" s="58"/>
      <c r="L50" s="58"/>
      <c r="M50" s="58"/>
      <c r="N50" s="58"/>
      <c r="O50" s="50"/>
      <c r="P50" s="50"/>
      <c r="Q50" s="50"/>
      <c r="R50" s="50"/>
    </row>
    <row r="51" spans="1:18" x14ac:dyDescent="0.25">
      <c r="A51" s="1036">
        <v>6</v>
      </c>
      <c r="B51" s="1037"/>
      <c r="C51" s="58"/>
      <c r="D51" s="58"/>
      <c r="E51" s="58"/>
      <c r="F51" s="58"/>
      <c r="G51" s="58"/>
      <c r="H51" s="58"/>
      <c r="I51" s="58"/>
      <c r="J51" s="58"/>
      <c r="K51" s="58"/>
      <c r="L51" s="58"/>
      <c r="M51" s="58"/>
      <c r="N51" s="58"/>
      <c r="O51" s="50"/>
      <c r="P51" s="50"/>
      <c r="Q51" s="50"/>
      <c r="R51" s="50"/>
    </row>
    <row r="52" spans="1:18" x14ac:dyDescent="0.25">
      <c r="A52" s="612"/>
      <c r="B52" s="613"/>
      <c r="C52" s="58"/>
      <c r="D52" s="125"/>
      <c r="E52" s="58"/>
      <c r="F52" s="58"/>
      <c r="G52" s="58"/>
      <c r="H52" s="58"/>
      <c r="I52" s="58"/>
      <c r="J52" s="58"/>
      <c r="K52" s="58"/>
      <c r="L52" s="58"/>
      <c r="M52" s="58"/>
      <c r="N52" s="58"/>
      <c r="O52" s="50"/>
      <c r="P52" s="50"/>
      <c r="Q52" s="50"/>
      <c r="R52" s="50"/>
    </row>
    <row r="53" spans="1:18" hidden="1" x14ac:dyDescent="0.25">
      <c r="A53" s="612">
        <v>7</v>
      </c>
      <c r="B53" s="613"/>
      <c r="C53" s="58"/>
      <c r="D53" s="58"/>
      <c r="E53" s="58"/>
      <c r="F53" s="58"/>
      <c r="G53" s="58"/>
      <c r="H53" s="58"/>
      <c r="I53" s="58"/>
      <c r="J53" s="58"/>
      <c r="K53" s="58"/>
      <c r="L53" s="58"/>
      <c r="M53" s="58"/>
      <c r="N53" s="58"/>
      <c r="O53" s="50"/>
      <c r="P53" s="50"/>
      <c r="Q53" s="50"/>
      <c r="R53" s="50"/>
    </row>
    <row r="54" spans="1:18" ht="15.75" hidden="1" thickBot="1" x14ac:dyDescent="0.3">
      <c r="A54" s="614"/>
      <c r="B54" s="615"/>
      <c r="C54" s="59"/>
      <c r="D54" s="59"/>
      <c r="E54" s="59"/>
      <c r="F54" s="59"/>
      <c r="G54" s="59"/>
      <c r="H54" s="59"/>
      <c r="I54" s="59"/>
      <c r="J54" s="59"/>
      <c r="K54" s="59"/>
      <c r="L54" s="59"/>
      <c r="M54" s="59"/>
      <c r="N54" s="59"/>
      <c r="O54" s="50"/>
      <c r="P54" s="50"/>
      <c r="Q54" s="50"/>
      <c r="R54" s="50"/>
    </row>
    <row r="55" spans="1:18" hidden="1" x14ac:dyDescent="0.25">
      <c r="A55" s="612">
        <v>8</v>
      </c>
      <c r="B55" s="613"/>
      <c r="C55" s="58"/>
      <c r="D55" s="58"/>
      <c r="E55" s="58"/>
      <c r="F55" s="58"/>
      <c r="G55" s="58"/>
      <c r="H55" s="58"/>
      <c r="I55" s="58"/>
      <c r="J55" s="58"/>
      <c r="K55" s="58"/>
      <c r="L55" s="58"/>
      <c r="M55" s="58"/>
      <c r="N55" s="60"/>
      <c r="O55" s="61"/>
      <c r="P55" s="50"/>
      <c r="Q55" s="50"/>
      <c r="R55" s="50"/>
    </row>
    <row r="56" spans="1:18" ht="15.75" hidden="1" thickBot="1" x14ac:dyDescent="0.3">
      <c r="A56" s="614"/>
      <c r="B56" s="615"/>
      <c r="C56" s="59"/>
      <c r="D56" s="59"/>
      <c r="E56" s="59"/>
      <c r="F56" s="59"/>
      <c r="G56" s="59"/>
      <c r="H56" s="59"/>
      <c r="I56" s="59"/>
      <c r="J56" s="59"/>
      <c r="K56" s="59"/>
      <c r="L56" s="59"/>
      <c r="M56" s="59"/>
      <c r="N56" s="59"/>
      <c r="O56" s="50"/>
      <c r="P56" s="50"/>
      <c r="Q56" s="50"/>
      <c r="R56" s="50"/>
    </row>
    <row r="57" spans="1:18" hidden="1" x14ac:dyDescent="0.25">
      <c r="A57" s="612">
        <v>9</v>
      </c>
      <c r="B57" s="613"/>
      <c r="C57" s="58"/>
      <c r="D57" s="58"/>
      <c r="E57" s="58"/>
      <c r="F57" s="58"/>
      <c r="G57" s="58"/>
      <c r="H57" s="58"/>
      <c r="I57" s="58"/>
      <c r="J57" s="58"/>
      <c r="K57" s="58"/>
      <c r="L57" s="58"/>
      <c r="M57" s="58"/>
      <c r="N57" s="58"/>
      <c r="O57" s="50"/>
      <c r="P57" s="50"/>
      <c r="Q57" s="50"/>
      <c r="R57" s="50"/>
    </row>
    <row r="58" spans="1:18" ht="15.75" hidden="1" thickBot="1" x14ac:dyDescent="0.3">
      <c r="A58" s="614"/>
      <c r="B58" s="615"/>
      <c r="C58" s="59"/>
      <c r="D58" s="59"/>
      <c r="E58" s="59"/>
      <c r="F58" s="59"/>
      <c r="G58" s="59"/>
      <c r="H58" s="59"/>
      <c r="I58" s="59"/>
      <c r="J58" s="59"/>
      <c r="K58" s="59"/>
      <c r="L58" s="59"/>
      <c r="M58" s="59"/>
      <c r="N58" s="59"/>
      <c r="O58" s="50"/>
      <c r="P58" s="50"/>
      <c r="Q58" s="50"/>
      <c r="R58" s="50"/>
    </row>
    <row r="59" spans="1:18" hidden="1" x14ac:dyDescent="0.25">
      <c r="A59" s="612">
        <v>10</v>
      </c>
      <c r="B59" s="613"/>
      <c r="C59" s="58"/>
      <c r="D59" s="58"/>
      <c r="E59" s="58"/>
      <c r="F59" s="58"/>
      <c r="G59" s="58"/>
      <c r="H59" s="58"/>
      <c r="I59" s="58"/>
      <c r="J59" s="58"/>
      <c r="K59" s="58"/>
      <c r="L59" s="58"/>
      <c r="M59" s="58"/>
      <c r="N59" s="58"/>
      <c r="O59" s="50"/>
      <c r="P59" s="50"/>
      <c r="Q59" s="50"/>
      <c r="R59" s="50"/>
    </row>
    <row r="60" spans="1:18" ht="15.75" hidden="1" thickBot="1" x14ac:dyDescent="0.3">
      <c r="A60" s="614"/>
      <c r="B60" s="615"/>
      <c r="C60" s="59"/>
      <c r="D60" s="59"/>
      <c r="E60" s="59"/>
      <c r="F60" s="59"/>
      <c r="G60" s="59"/>
      <c r="H60" s="59"/>
      <c r="I60" s="59"/>
      <c r="J60" s="59"/>
      <c r="K60" s="59"/>
      <c r="L60" s="59"/>
      <c r="M60" s="59"/>
      <c r="N60" s="59"/>
      <c r="O60" s="50"/>
      <c r="P60" s="50"/>
      <c r="Q60" s="50"/>
      <c r="R60" s="50"/>
    </row>
    <row r="61" spans="1:18" x14ac:dyDescent="0.25">
      <c r="A61" s="262"/>
      <c r="B61" s="262"/>
      <c r="C61" s="262"/>
      <c r="D61" s="262"/>
      <c r="E61" s="262"/>
      <c r="F61" s="262"/>
      <c r="G61" s="262"/>
      <c r="H61" s="262"/>
      <c r="I61" s="262"/>
      <c r="J61" s="262"/>
      <c r="K61" s="262"/>
      <c r="L61" s="262"/>
      <c r="M61" s="262"/>
      <c r="N61" s="262"/>
      <c r="O61" s="50"/>
      <c r="P61" s="50"/>
      <c r="Q61" s="50"/>
      <c r="R61" s="50"/>
    </row>
    <row r="62" spans="1:18" x14ac:dyDescent="0.25">
      <c r="A62" s="623" t="s">
        <v>306</v>
      </c>
      <c r="B62" s="624"/>
      <c r="C62" s="624"/>
      <c r="D62" s="624"/>
      <c r="E62" s="624"/>
      <c r="F62" s="624"/>
      <c r="G62" s="624"/>
      <c r="H62" s="624"/>
      <c r="I62" s="624"/>
      <c r="J62" s="624"/>
      <c r="K62" s="624"/>
      <c r="L62" s="624"/>
      <c r="M62" s="624"/>
      <c r="N62" s="625"/>
      <c r="O62" s="50"/>
      <c r="P62" s="50"/>
      <c r="Q62" s="50"/>
      <c r="R62" s="50"/>
    </row>
    <row r="63" spans="1:18" x14ac:dyDescent="0.25">
      <c r="A63" s="255" t="s">
        <v>307</v>
      </c>
      <c r="B63" s="626" t="s">
        <v>308</v>
      </c>
      <c r="C63" s="627"/>
      <c r="D63" s="627"/>
      <c r="E63" s="627"/>
      <c r="F63" s="628"/>
      <c r="G63" s="629" t="s">
        <v>309</v>
      </c>
      <c r="H63" s="629"/>
      <c r="I63" s="629" t="s">
        <v>310</v>
      </c>
      <c r="J63" s="629"/>
      <c r="K63" s="629" t="s">
        <v>311</v>
      </c>
      <c r="L63" s="629"/>
      <c r="M63" s="567" t="s">
        <v>312</v>
      </c>
      <c r="N63" s="567"/>
      <c r="O63" s="50"/>
      <c r="P63" s="50"/>
      <c r="Q63" s="50"/>
      <c r="R63" s="50"/>
    </row>
    <row r="64" spans="1:18" x14ac:dyDescent="0.25">
      <c r="A64" s="256" t="s">
        <v>449</v>
      </c>
      <c r="B64" s="616" t="s">
        <v>373</v>
      </c>
      <c r="C64" s="617"/>
      <c r="D64" s="617"/>
      <c r="E64" s="617"/>
      <c r="F64" s="618"/>
      <c r="G64" s="619">
        <v>26.5</v>
      </c>
      <c r="H64" s="620"/>
      <c r="I64" s="621">
        <v>60</v>
      </c>
      <c r="J64" s="621"/>
      <c r="K64" s="1078">
        <f>I64*100/$S$66</f>
        <v>60</v>
      </c>
      <c r="L64" s="1078"/>
      <c r="M64" s="622">
        <f>G64*I64</f>
        <v>1590</v>
      </c>
      <c r="N64" s="622"/>
      <c r="O64" s="50"/>
      <c r="P64" s="50"/>
      <c r="Q64" s="50"/>
      <c r="R64" s="50"/>
    </row>
    <row r="65" spans="1:20" x14ac:dyDescent="0.25">
      <c r="A65" s="256" t="s">
        <v>680</v>
      </c>
      <c r="B65" s="616" t="s">
        <v>374</v>
      </c>
      <c r="C65" s="617"/>
      <c r="D65" s="617"/>
      <c r="E65" s="617"/>
      <c r="F65" s="618"/>
      <c r="G65" s="619">
        <v>26.33</v>
      </c>
      <c r="H65" s="620"/>
      <c r="I65" s="621">
        <v>20</v>
      </c>
      <c r="J65" s="621"/>
      <c r="K65" s="1078">
        <f t="shared" ref="K65:K66" si="0">I65*100/$S$66</f>
        <v>20</v>
      </c>
      <c r="L65" s="1078"/>
      <c r="M65" s="622">
        <f t="shared" ref="M65:M66" si="1">PRODUCT(G65*I65)</f>
        <v>526.59999999999991</v>
      </c>
      <c r="N65" s="622"/>
      <c r="O65" s="50"/>
      <c r="P65" s="50"/>
      <c r="Q65" s="50"/>
      <c r="R65" s="50"/>
    </row>
    <row r="66" spans="1:20" x14ac:dyDescent="0.25">
      <c r="A66" s="256" t="s">
        <v>450</v>
      </c>
      <c r="B66" s="616" t="s">
        <v>725</v>
      </c>
      <c r="C66" s="617"/>
      <c r="D66" s="617"/>
      <c r="E66" s="617"/>
      <c r="F66" s="618"/>
      <c r="G66" s="619">
        <v>27.3</v>
      </c>
      <c r="H66" s="620"/>
      <c r="I66" s="621">
        <v>20</v>
      </c>
      <c r="J66" s="621"/>
      <c r="K66" s="1078">
        <f t="shared" si="0"/>
        <v>20</v>
      </c>
      <c r="L66" s="1078"/>
      <c r="M66" s="622">
        <f t="shared" si="1"/>
        <v>546</v>
      </c>
      <c r="N66" s="622"/>
      <c r="O66" s="50"/>
      <c r="P66" s="50"/>
      <c r="Q66" s="50"/>
      <c r="R66" s="50"/>
      <c r="S66">
        <f>SUM(I54:J66)</f>
        <v>100</v>
      </c>
      <c r="T66" s="320">
        <f>SUM(K54:K66)</f>
        <v>100</v>
      </c>
    </row>
    <row r="67" spans="1:20" x14ac:dyDescent="0.25">
      <c r="A67" s="256" t="s">
        <v>681</v>
      </c>
      <c r="B67" s="616" t="s">
        <v>760</v>
      </c>
      <c r="C67" s="617"/>
      <c r="D67" s="617"/>
      <c r="E67" s="617"/>
      <c r="F67" s="618"/>
      <c r="G67" s="619">
        <v>15.1</v>
      </c>
      <c r="H67" s="620"/>
      <c r="I67" s="621">
        <v>20</v>
      </c>
      <c r="J67" s="621"/>
      <c r="K67" s="1078">
        <f>I67*100/$S$66</f>
        <v>20</v>
      </c>
      <c r="L67" s="1078"/>
      <c r="M67" s="622">
        <f>G67*I67</f>
        <v>302</v>
      </c>
      <c r="N67" s="622"/>
      <c r="O67" s="50"/>
      <c r="P67" s="50"/>
      <c r="Q67" s="50"/>
      <c r="R67" s="50"/>
    </row>
    <row r="68" spans="1:20" x14ac:dyDescent="0.25">
      <c r="A68" s="256"/>
      <c r="B68" s="616"/>
      <c r="C68" s="617"/>
      <c r="D68" s="617"/>
      <c r="E68" s="617"/>
      <c r="F68" s="618"/>
      <c r="G68" s="619"/>
      <c r="H68" s="620"/>
      <c r="I68" s="621"/>
      <c r="J68" s="621"/>
      <c r="K68" s="621"/>
      <c r="L68" s="621"/>
      <c r="M68" s="630"/>
      <c r="N68" s="630"/>
      <c r="O68" s="50"/>
      <c r="P68" s="50"/>
      <c r="Q68" s="50"/>
      <c r="R68" s="50"/>
    </row>
    <row r="69" spans="1:20" x14ac:dyDescent="0.25">
      <c r="A69" s="261">
        <f>COUNTA(B64:F68)</f>
        <v>4</v>
      </c>
      <c r="B69" s="631" t="s">
        <v>313</v>
      </c>
      <c r="C69" s="631"/>
      <c r="D69" s="631"/>
      <c r="E69" s="631"/>
      <c r="F69" s="631"/>
      <c r="G69" s="631"/>
      <c r="H69" s="631"/>
      <c r="I69" s="631"/>
      <c r="J69" s="631"/>
      <c r="K69" s="631"/>
      <c r="L69" s="632"/>
      <c r="M69" s="633">
        <f>SUM(M64:N68)</f>
        <v>2964.6</v>
      </c>
      <c r="N69" s="634"/>
      <c r="O69" s="50"/>
      <c r="P69" s="50"/>
      <c r="Q69" s="50"/>
      <c r="R69" s="50"/>
    </row>
    <row r="70" spans="1:20" x14ac:dyDescent="0.25">
      <c r="A70" s="262"/>
      <c r="B70" s="262"/>
      <c r="C70" s="262"/>
      <c r="D70" s="262"/>
      <c r="E70" s="262"/>
      <c r="F70" s="262"/>
      <c r="G70" s="262"/>
      <c r="H70" s="262"/>
      <c r="I70" s="262"/>
      <c r="J70" s="262"/>
      <c r="K70" s="262"/>
      <c r="L70" s="262"/>
      <c r="M70" s="262"/>
      <c r="N70" s="262"/>
      <c r="O70" s="50"/>
      <c r="P70" s="50"/>
      <c r="Q70" s="50"/>
      <c r="R70" s="50"/>
    </row>
    <row r="71" spans="1:20" x14ac:dyDescent="0.25">
      <c r="A71" s="623" t="s">
        <v>314</v>
      </c>
      <c r="B71" s="624"/>
      <c r="C71" s="624"/>
      <c r="D71" s="624"/>
      <c r="E71" s="624"/>
      <c r="F71" s="624"/>
      <c r="G71" s="624"/>
      <c r="H71" s="624"/>
      <c r="I71" s="624"/>
      <c r="J71" s="624"/>
      <c r="K71" s="624"/>
      <c r="L71" s="624"/>
      <c r="M71" s="624"/>
      <c r="N71" s="625"/>
      <c r="O71" s="50"/>
      <c r="P71" s="50"/>
      <c r="Q71" s="50"/>
      <c r="R71" s="50"/>
    </row>
    <row r="72" spans="1:20" x14ac:dyDescent="0.25">
      <c r="A72" s="648" t="s">
        <v>315</v>
      </c>
      <c r="B72" s="649"/>
      <c r="C72" s="649"/>
      <c r="D72" s="650"/>
      <c r="E72" s="648" t="s">
        <v>115</v>
      </c>
      <c r="F72" s="649"/>
      <c r="G72" s="649"/>
      <c r="H72" s="649"/>
      <c r="I72" s="649"/>
      <c r="J72" s="649"/>
      <c r="K72" s="649"/>
      <c r="L72" s="649"/>
      <c r="M72" s="635" t="s">
        <v>316</v>
      </c>
      <c r="N72" s="637"/>
      <c r="O72" s="50"/>
      <c r="P72" s="50"/>
      <c r="Q72" s="50"/>
      <c r="R72" s="50"/>
    </row>
    <row r="73" spans="1:20" x14ac:dyDescent="0.25">
      <c r="A73" s="638" t="s">
        <v>646</v>
      </c>
      <c r="B73" s="639"/>
      <c r="C73" s="639"/>
      <c r="D73" s="640"/>
      <c r="E73" s="638" t="s">
        <v>647</v>
      </c>
      <c r="F73" s="639"/>
      <c r="G73" s="639"/>
      <c r="H73" s="639"/>
      <c r="I73" s="639"/>
      <c r="J73" s="639"/>
      <c r="K73" s="639"/>
      <c r="L73" s="639"/>
      <c r="M73" s="1193">
        <v>60000</v>
      </c>
      <c r="N73" s="1194"/>
      <c r="O73" s="50"/>
      <c r="P73" s="50"/>
      <c r="Q73" s="50"/>
      <c r="R73" s="50"/>
    </row>
    <row r="74" spans="1:20" x14ac:dyDescent="0.25">
      <c r="A74" s="638"/>
      <c r="B74" s="639"/>
      <c r="C74" s="639"/>
      <c r="D74" s="640"/>
      <c r="E74" s="638"/>
      <c r="F74" s="639"/>
      <c r="G74" s="639"/>
      <c r="H74" s="639"/>
      <c r="I74" s="639"/>
      <c r="J74" s="639"/>
      <c r="K74" s="639"/>
      <c r="L74" s="639"/>
      <c r="M74" s="644"/>
      <c r="N74" s="645"/>
      <c r="O74" s="50"/>
      <c r="P74" s="50"/>
      <c r="Q74" s="50"/>
      <c r="R74" s="50"/>
    </row>
    <row r="75" spans="1:20" x14ac:dyDescent="0.25">
      <c r="A75" s="638"/>
      <c r="B75" s="639"/>
      <c r="C75" s="639"/>
      <c r="D75" s="640"/>
      <c r="E75" s="638"/>
      <c r="F75" s="639"/>
      <c r="G75" s="639"/>
      <c r="H75" s="639"/>
      <c r="I75" s="639"/>
      <c r="J75" s="639"/>
      <c r="K75" s="639"/>
      <c r="L75" s="639"/>
      <c r="M75" s="644"/>
      <c r="N75" s="645"/>
      <c r="O75" s="50"/>
      <c r="P75" s="50"/>
      <c r="Q75" s="50"/>
      <c r="R75" s="50"/>
    </row>
    <row r="76" spans="1:20" x14ac:dyDescent="0.25">
      <c r="A76" s="635" t="s">
        <v>317</v>
      </c>
      <c r="B76" s="636"/>
      <c r="C76" s="636"/>
      <c r="D76" s="636"/>
      <c r="E76" s="636"/>
      <c r="F76" s="636"/>
      <c r="G76" s="636"/>
      <c r="H76" s="636"/>
      <c r="I76" s="636"/>
      <c r="J76" s="636"/>
      <c r="K76" s="636"/>
      <c r="L76" s="637"/>
      <c r="M76" s="633">
        <f>SUM(M69+M73)</f>
        <v>62964.6</v>
      </c>
      <c r="N76" s="634"/>
      <c r="O76" s="50"/>
      <c r="P76" s="50"/>
      <c r="Q76" s="50"/>
      <c r="R76" s="50"/>
    </row>
  </sheetData>
  <mergeCells count="159">
    <mergeCell ref="A7:D8"/>
    <mergeCell ref="E7:H8"/>
    <mergeCell ref="I7:N7"/>
    <mergeCell ref="I8:J8"/>
    <mergeCell ref="K8:L8"/>
    <mergeCell ref="M8:N8"/>
    <mergeCell ref="A2:N2"/>
    <mergeCell ref="A4:D4"/>
    <mergeCell ref="E4:H4"/>
    <mergeCell ref="I4:N4"/>
    <mergeCell ref="A5:D6"/>
    <mergeCell ref="E5:H6"/>
    <mergeCell ref="I5:N6"/>
    <mergeCell ref="O14:R14"/>
    <mergeCell ref="A25:N25"/>
    <mergeCell ref="A9:D9"/>
    <mergeCell ref="E9:H9"/>
    <mergeCell ref="I9:J9"/>
    <mergeCell ref="K9:L9"/>
    <mergeCell ref="M9:N9"/>
    <mergeCell ref="A10:B10"/>
    <mergeCell ref="C10:N10"/>
    <mergeCell ref="B26:G26"/>
    <mergeCell ref="I26:N26"/>
    <mergeCell ref="B27:G27"/>
    <mergeCell ref="I27:N27"/>
    <mergeCell ref="B28:G28"/>
    <mergeCell ref="I28:N28"/>
    <mergeCell ref="A11:B11"/>
    <mergeCell ref="C11:N11"/>
    <mergeCell ref="A12:B24"/>
    <mergeCell ref="C12:N24"/>
    <mergeCell ref="O32:P32"/>
    <mergeCell ref="Q32:R32"/>
    <mergeCell ref="A33:H33"/>
    <mergeCell ref="I33:J33"/>
    <mergeCell ref="K33:L33"/>
    <mergeCell ref="M33:N33"/>
    <mergeCell ref="O33:P33"/>
    <mergeCell ref="Q33:R33"/>
    <mergeCell ref="B29:G29"/>
    <mergeCell ref="I29:N29"/>
    <mergeCell ref="B30:G30"/>
    <mergeCell ref="I30:N30"/>
    <mergeCell ref="A31:N31"/>
    <mergeCell ref="A32:H32"/>
    <mergeCell ref="I32:J32"/>
    <mergeCell ref="K32:L32"/>
    <mergeCell ref="M32:N32"/>
    <mergeCell ref="A35:H35"/>
    <mergeCell ref="I35:J35"/>
    <mergeCell ref="K35:L35"/>
    <mergeCell ref="M35:N35"/>
    <mergeCell ref="O35:P35"/>
    <mergeCell ref="Q35:R35"/>
    <mergeCell ref="A34:H34"/>
    <mergeCell ref="I34:J34"/>
    <mergeCell ref="K34:L34"/>
    <mergeCell ref="M34:N34"/>
    <mergeCell ref="O34:P34"/>
    <mergeCell ref="Q34:R34"/>
    <mergeCell ref="A37:H37"/>
    <mergeCell ref="I37:J37"/>
    <mergeCell ref="K37:L37"/>
    <mergeCell ref="M37:N37"/>
    <mergeCell ref="O37:P37"/>
    <mergeCell ref="Q37:R37"/>
    <mergeCell ref="A36:H36"/>
    <mergeCell ref="I36:J36"/>
    <mergeCell ref="K36:L36"/>
    <mergeCell ref="M36:N36"/>
    <mergeCell ref="O36:P36"/>
    <mergeCell ref="Q36:R36"/>
    <mergeCell ref="A40:H40"/>
    <mergeCell ref="I40:J40"/>
    <mergeCell ref="K40:L40"/>
    <mergeCell ref="M40:N40"/>
    <mergeCell ref="O40:P40"/>
    <mergeCell ref="Q40:R40"/>
    <mergeCell ref="A38:XFD38"/>
    <mergeCell ref="A39:H39"/>
    <mergeCell ref="I39:J39"/>
    <mergeCell ref="K39:L39"/>
    <mergeCell ref="M39:N39"/>
    <mergeCell ref="O39:P39"/>
    <mergeCell ref="Q39:R39"/>
    <mergeCell ref="A42:H42"/>
    <mergeCell ref="I42:J42"/>
    <mergeCell ref="K42:L42"/>
    <mergeCell ref="M42:N42"/>
    <mergeCell ref="O42:P42"/>
    <mergeCell ref="Q42:R42"/>
    <mergeCell ref="A41:H41"/>
    <mergeCell ref="I41:J41"/>
    <mergeCell ref="K41:L41"/>
    <mergeCell ref="M41:N41"/>
    <mergeCell ref="O41:P41"/>
    <mergeCell ref="Q41:R41"/>
    <mergeCell ref="A50:B50"/>
    <mergeCell ref="A51:B51"/>
    <mergeCell ref="A52:B52"/>
    <mergeCell ref="A53:B54"/>
    <mergeCell ref="A55:B56"/>
    <mergeCell ref="A57:B58"/>
    <mergeCell ref="A44:N44"/>
    <mergeCell ref="A45:B45"/>
    <mergeCell ref="A46:B46"/>
    <mergeCell ref="A47:B47"/>
    <mergeCell ref="A48:B48"/>
    <mergeCell ref="A49:B49"/>
    <mergeCell ref="B64:F64"/>
    <mergeCell ref="G64:H64"/>
    <mergeCell ref="I64:J64"/>
    <mergeCell ref="K64:L64"/>
    <mergeCell ref="M64:N64"/>
    <mergeCell ref="A59:B60"/>
    <mergeCell ref="A62:N62"/>
    <mergeCell ref="B63:F63"/>
    <mergeCell ref="G63:H63"/>
    <mergeCell ref="I63:J63"/>
    <mergeCell ref="K63:L63"/>
    <mergeCell ref="M63:N63"/>
    <mergeCell ref="B68:F68"/>
    <mergeCell ref="G68:H68"/>
    <mergeCell ref="I68:J68"/>
    <mergeCell ref="K68:L68"/>
    <mergeCell ref="M68:N68"/>
    <mergeCell ref="B69:L69"/>
    <mergeCell ref="M69:N69"/>
    <mergeCell ref="B65:F65"/>
    <mergeCell ref="G65:H65"/>
    <mergeCell ref="I65:J65"/>
    <mergeCell ref="K65:L65"/>
    <mergeCell ref="M65:N65"/>
    <mergeCell ref="B66:F66"/>
    <mergeCell ref="G66:H66"/>
    <mergeCell ref="I66:J66"/>
    <mergeCell ref="K66:L66"/>
    <mergeCell ref="M66:N66"/>
    <mergeCell ref="B67:F67"/>
    <mergeCell ref="G67:H67"/>
    <mergeCell ref="I67:J67"/>
    <mergeCell ref="K67:L67"/>
    <mergeCell ref="M67:N67"/>
    <mergeCell ref="A76:L76"/>
    <mergeCell ref="M76:N76"/>
    <mergeCell ref="A74:D74"/>
    <mergeCell ref="E74:L74"/>
    <mergeCell ref="M74:N74"/>
    <mergeCell ref="A75:D75"/>
    <mergeCell ref="E75:L75"/>
    <mergeCell ref="M75:N75"/>
    <mergeCell ref="A71:N71"/>
    <mergeCell ref="A72:D72"/>
    <mergeCell ref="E72:L72"/>
    <mergeCell ref="M72:N72"/>
    <mergeCell ref="A73:D73"/>
    <mergeCell ref="E73:L73"/>
    <mergeCell ref="M73:N73"/>
  </mergeCells>
  <conditionalFormatting sqref="C46:N53 C55:N55 C57:N57 C59:N59">
    <cfRule type="cellIs" dxfId="25" priority="1" stopIfTrue="1" operator="equal">
      <formula>"x"</formula>
    </cfRule>
  </conditionalFormatting>
  <conditionalFormatting sqref="C54:N54 C56:N56 C58:N58 C60:N60">
    <cfRule type="cellIs" dxfId="24"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6:N60" xr:uid="{00000000-0002-0000-2200-000000000000}"/>
  </dataValidations>
  <pageMargins left="0.7" right="0.7" top="0.75" bottom="0.75" header="0.3" footer="0.3"/>
  <pageSetup paperSize="8" scale="71" orientation="portrait"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2:S78"/>
  <sheetViews>
    <sheetView tabSelected="1" topLeftCell="A30" workbookViewId="0">
      <selection activeCell="C46" sqref="C46"/>
    </sheetView>
  </sheetViews>
  <sheetFormatPr defaultRowHeight="15" x14ac:dyDescent="0.25"/>
  <sheetData>
    <row r="2" spans="1:18" ht="18.75" thickBot="1" x14ac:dyDescent="0.3">
      <c r="A2" s="520" t="s">
        <v>387</v>
      </c>
      <c r="B2" s="520"/>
      <c r="C2" s="520"/>
      <c r="D2" s="520"/>
      <c r="E2" s="520"/>
      <c r="F2" s="520"/>
      <c r="G2" s="520"/>
      <c r="H2" s="520"/>
      <c r="I2" s="520"/>
      <c r="J2" s="520"/>
      <c r="K2" s="520"/>
      <c r="L2" s="520"/>
      <c r="M2" s="520"/>
      <c r="N2" s="520"/>
      <c r="O2" s="50"/>
      <c r="P2" s="50"/>
      <c r="Q2" s="50"/>
      <c r="R2" s="50"/>
    </row>
    <row r="3" spans="1:18" x14ac:dyDescent="0.25">
      <c r="A3" s="51"/>
      <c r="B3" s="51"/>
      <c r="C3" s="51"/>
      <c r="D3" s="51"/>
      <c r="E3" s="51"/>
      <c r="F3" s="51"/>
      <c r="G3" s="51"/>
      <c r="H3" s="51"/>
      <c r="I3" s="51"/>
      <c r="J3" s="51"/>
      <c r="K3" s="51"/>
      <c r="L3" s="51"/>
      <c r="M3" s="51"/>
      <c r="N3" s="51"/>
      <c r="O3" s="52"/>
      <c r="P3" s="52"/>
      <c r="Q3" s="52"/>
      <c r="R3" s="52"/>
    </row>
    <row r="4" spans="1:18" x14ac:dyDescent="0.25">
      <c r="A4" s="521" t="s">
        <v>388</v>
      </c>
      <c r="B4" s="522"/>
      <c r="C4" s="522"/>
      <c r="D4" s="523"/>
      <c r="E4" s="524" t="s">
        <v>744</v>
      </c>
      <c r="F4" s="525"/>
      <c r="G4" s="525"/>
      <c r="H4" s="526"/>
      <c r="I4" s="527" t="s">
        <v>726</v>
      </c>
      <c r="J4" s="528"/>
      <c r="K4" s="528"/>
      <c r="L4" s="528"/>
      <c r="M4" s="528"/>
      <c r="N4" s="528"/>
      <c r="O4" s="52"/>
      <c r="P4" s="52"/>
      <c r="Q4" s="52"/>
      <c r="R4" s="52"/>
    </row>
    <row r="5" spans="1:18" x14ac:dyDescent="0.25">
      <c r="A5" s="529" t="s">
        <v>389</v>
      </c>
      <c r="B5" s="530"/>
      <c r="C5" s="530"/>
      <c r="D5" s="531"/>
      <c r="E5" s="535" t="s">
        <v>746</v>
      </c>
      <c r="F5" s="536"/>
      <c r="G5" s="536"/>
      <c r="H5" s="536"/>
      <c r="I5" s="537" t="s">
        <v>745</v>
      </c>
      <c r="J5" s="538"/>
      <c r="K5" s="538"/>
      <c r="L5" s="539"/>
      <c r="M5" s="539"/>
      <c r="N5" s="540"/>
      <c r="O5" s="52"/>
      <c r="P5" s="52"/>
      <c r="Q5" s="52"/>
      <c r="R5" s="52"/>
    </row>
    <row r="6" spans="1:18" x14ac:dyDescent="0.25">
      <c r="A6" s="532"/>
      <c r="B6" s="533"/>
      <c r="C6" s="533"/>
      <c r="D6" s="534"/>
      <c r="E6" s="536"/>
      <c r="F6" s="536"/>
      <c r="G6" s="536"/>
      <c r="H6" s="536"/>
      <c r="I6" s="541"/>
      <c r="J6" s="542"/>
      <c r="K6" s="542"/>
      <c r="L6" s="542"/>
      <c r="M6" s="542"/>
      <c r="N6" s="543"/>
      <c r="O6" s="52"/>
      <c r="P6" s="52"/>
      <c r="Q6" s="52"/>
      <c r="R6" s="52"/>
    </row>
    <row r="7" spans="1:18" x14ac:dyDescent="0.25">
      <c r="A7" s="557" t="s">
        <v>279</v>
      </c>
      <c r="B7" s="558"/>
      <c r="C7" s="558"/>
      <c r="D7" s="559"/>
      <c r="E7" s="563" t="s">
        <v>441</v>
      </c>
      <c r="F7" s="563"/>
      <c r="G7" s="563"/>
      <c r="H7" s="564"/>
      <c r="I7" s="567" t="s">
        <v>280</v>
      </c>
      <c r="J7" s="567"/>
      <c r="K7" s="567"/>
      <c r="L7" s="567"/>
      <c r="M7" s="567"/>
      <c r="N7" s="567"/>
      <c r="O7" s="52"/>
      <c r="P7" s="52"/>
      <c r="Q7" s="52"/>
      <c r="R7" s="52"/>
    </row>
    <row r="8" spans="1:18" x14ac:dyDescent="0.25">
      <c r="A8" s="560"/>
      <c r="B8" s="561"/>
      <c r="C8" s="561"/>
      <c r="D8" s="562"/>
      <c r="E8" s="565"/>
      <c r="F8" s="565"/>
      <c r="G8" s="565"/>
      <c r="H8" s="566"/>
      <c r="I8" s="568">
        <v>2026</v>
      </c>
      <c r="J8" s="569"/>
      <c r="K8" s="567">
        <v>2027</v>
      </c>
      <c r="L8" s="567"/>
      <c r="M8" s="567">
        <v>2028</v>
      </c>
      <c r="N8" s="567"/>
      <c r="O8" s="52"/>
      <c r="P8" s="52"/>
      <c r="Q8" s="52"/>
      <c r="R8" s="52"/>
    </row>
    <row r="9" spans="1:18" x14ac:dyDescent="0.25">
      <c r="A9" s="544" t="s">
        <v>281</v>
      </c>
      <c r="B9" s="545"/>
      <c r="C9" s="545"/>
      <c r="D9" s="546"/>
      <c r="E9" s="547"/>
      <c r="F9" s="547"/>
      <c r="G9" s="547"/>
      <c r="H9" s="548"/>
      <c r="I9" s="549" t="s">
        <v>338</v>
      </c>
      <c r="J9" s="550"/>
      <c r="K9" s="551" t="s">
        <v>338</v>
      </c>
      <c r="L9" s="551"/>
      <c r="M9" s="551" t="s">
        <v>338</v>
      </c>
      <c r="N9" s="551"/>
      <c r="O9" s="52"/>
      <c r="P9" s="52"/>
      <c r="Q9" s="52"/>
      <c r="R9" s="52"/>
    </row>
    <row r="10" spans="1:18" ht="66" customHeight="1" x14ac:dyDescent="0.25">
      <c r="A10" s="552" t="s">
        <v>283</v>
      </c>
      <c r="B10" s="553"/>
      <c r="C10" s="554" t="s">
        <v>756</v>
      </c>
      <c r="D10" s="555"/>
      <c r="E10" s="555"/>
      <c r="F10" s="555"/>
      <c r="G10" s="555"/>
      <c r="H10" s="555"/>
      <c r="I10" s="555"/>
      <c r="J10" s="555"/>
      <c r="K10" s="555"/>
      <c r="L10" s="555"/>
      <c r="M10" s="555"/>
      <c r="N10" s="556"/>
      <c r="O10" s="50"/>
      <c r="P10" s="50"/>
      <c r="Q10" s="50"/>
      <c r="R10" s="50"/>
    </row>
    <row r="11" spans="1:18" x14ac:dyDescent="0.25">
      <c r="A11" s="552"/>
      <c r="B11" s="553"/>
      <c r="C11" s="573"/>
      <c r="D11" s="574"/>
      <c r="E11" s="574"/>
      <c r="F11" s="574"/>
      <c r="G11" s="574"/>
      <c r="H11" s="574"/>
      <c r="I11" s="574"/>
      <c r="J11" s="574"/>
      <c r="K11" s="574"/>
      <c r="L11" s="574"/>
      <c r="M11" s="574"/>
      <c r="N11" s="575"/>
      <c r="O11" s="50"/>
      <c r="P11" s="50"/>
      <c r="Q11" s="50"/>
      <c r="R11" s="50"/>
    </row>
    <row r="12" spans="1:18" x14ac:dyDescent="0.25">
      <c r="A12" s="576" t="s">
        <v>284</v>
      </c>
      <c r="B12" s="577"/>
      <c r="C12" s="1001" t="s">
        <v>1010</v>
      </c>
      <c r="D12" s="1083"/>
      <c r="E12" s="1083"/>
      <c r="F12" s="1083"/>
      <c r="G12" s="1083"/>
      <c r="H12" s="1083"/>
      <c r="I12" s="1083"/>
      <c r="J12" s="1083"/>
      <c r="K12" s="1083"/>
      <c r="L12" s="1083"/>
      <c r="M12" s="1083"/>
      <c r="N12" s="1084"/>
      <c r="O12" s="50"/>
      <c r="P12" s="50"/>
      <c r="Q12" s="50"/>
      <c r="R12" s="50"/>
    </row>
    <row r="13" spans="1:18" x14ac:dyDescent="0.25">
      <c r="A13" s="578"/>
      <c r="B13" s="579"/>
      <c r="C13" s="1085"/>
      <c r="D13" s="1086"/>
      <c r="E13" s="1086"/>
      <c r="F13" s="1086"/>
      <c r="G13" s="1086"/>
      <c r="H13" s="1086"/>
      <c r="I13" s="1086"/>
      <c r="J13" s="1086"/>
      <c r="K13" s="1086"/>
      <c r="L13" s="1086"/>
      <c r="M13" s="1086"/>
      <c r="N13" s="1087"/>
      <c r="O13" s="50"/>
      <c r="P13" s="50"/>
      <c r="Q13" s="50"/>
      <c r="R13" s="50"/>
    </row>
    <row r="14" spans="1:18" x14ac:dyDescent="0.25">
      <c r="A14" s="578"/>
      <c r="B14" s="579"/>
      <c r="C14" s="1085"/>
      <c r="D14" s="1086"/>
      <c r="E14" s="1086"/>
      <c r="F14" s="1086"/>
      <c r="G14" s="1086"/>
      <c r="H14" s="1086"/>
      <c r="I14" s="1086"/>
      <c r="J14" s="1086"/>
      <c r="K14" s="1086"/>
      <c r="L14" s="1086"/>
      <c r="M14" s="1086"/>
      <c r="N14" s="1087"/>
      <c r="O14" s="50"/>
      <c r="P14" s="50"/>
      <c r="Q14" s="50"/>
      <c r="R14" s="50"/>
    </row>
    <row r="15" spans="1:18" x14ac:dyDescent="0.25">
      <c r="A15" s="578"/>
      <c r="B15" s="579"/>
      <c r="C15" s="1085"/>
      <c r="D15" s="1086"/>
      <c r="E15" s="1086"/>
      <c r="F15" s="1086"/>
      <c r="G15" s="1086"/>
      <c r="H15" s="1086"/>
      <c r="I15" s="1086"/>
      <c r="J15" s="1086"/>
      <c r="K15" s="1086"/>
      <c r="L15" s="1086"/>
      <c r="M15" s="1086"/>
      <c r="N15" s="1087"/>
      <c r="O15" s="324"/>
      <c r="P15" s="50"/>
      <c r="Q15" s="50"/>
      <c r="R15" s="50"/>
    </row>
    <row r="16" spans="1:18" ht="12.75" customHeight="1" x14ac:dyDescent="0.25">
      <c r="A16" s="578"/>
      <c r="B16" s="579"/>
      <c r="C16" s="1085"/>
      <c r="D16" s="1086"/>
      <c r="E16" s="1086"/>
      <c r="F16" s="1086"/>
      <c r="G16" s="1086"/>
      <c r="H16" s="1086"/>
      <c r="I16" s="1086"/>
      <c r="J16" s="1086"/>
      <c r="K16" s="1086"/>
      <c r="L16" s="1086"/>
      <c r="M16" s="1086"/>
      <c r="N16" s="1087"/>
      <c r="O16" s="50"/>
      <c r="P16" s="50"/>
      <c r="Q16" s="50"/>
      <c r="R16" s="50"/>
    </row>
    <row r="17" spans="1:18" hidden="1" x14ac:dyDescent="0.25">
      <c r="A17" s="578"/>
      <c r="B17" s="579"/>
      <c r="C17" s="1085"/>
      <c r="D17" s="1086"/>
      <c r="E17" s="1086"/>
      <c r="F17" s="1086"/>
      <c r="G17" s="1086"/>
      <c r="H17" s="1086"/>
      <c r="I17" s="1086"/>
      <c r="J17" s="1086"/>
      <c r="K17" s="1086"/>
      <c r="L17" s="1086"/>
      <c r="M17" s="1086"/>
      <c r="N17" s="1087"/>
      <c r="O17" s="50"/>
      <c r="P17" s="50"/>
      <c r="Q17" s="50"/>
      <c r="R17" s="50"/>
    </row>
    <row r="18" spans="1:18" hidden="1" x14ac:dyDescent="0.25">
      <c r="A18" s="578"/>
      <c r="B18" s="579"/>
      <c r="C18" s="1085"/>
      <c r="D18" s="1086"/>
      <c r="E18" s="1086"/>
      <c r="F18" s="1086"/>
      <c r="G18" s="1086"/>
      <c r="H18" s="1086"/>
      <c r="I18" s="1086"/>
      <c r="J18" s="1086"/>
      <c r="K18" s="1086"/>
      <c r="L18" s="1086"/>
      <c r="M18" s="1086"/>
      <c r="N18" s="1087"/>
      <c r="O18" s="50"/>
      <c r="P18" s="50"/>
      <c r="Q18" s="50"/>
      <c r="R18" s="50"/>
    </row>
    <row r="19" spans="1:18" hidden="1" x14ac:dyDescent="0.25">
      <c r="A19" s="578"/>
      <c r="B19" s="579"/>
      <c r="C19" s="1085"/>
      <c r="D19" s="1086"/>
      <c r="E19" s="1086"/>
      <c r="F19" s="1086"/>
      <c r="G19" s="1086"/>
      <c r="H19" s="1086"/>
      <c r="I19" s="1086"/>
      <c r="J19" s="1086"/>
      <c r="K19" s="1086"/>
      <c r="L19" s="1086"/>
      <c r="M19" s="1086"/>
      <c r="N19" s="1087"/>
      <c r="O19" s="50"/>
      <c r="P19" s="50"/>
      <c r="Q19" s="50"/>
      <c r="R19" s="50"/>
    </row>
    <row r="20" spans="1:18" hidden="1" x14ac:dyDescent="0.25">
      <c r="A20" s="578"/>
      <c r="B20" s="579"/>
      <c r="C20" s="1085"/>
      <c r="D20" s="1086"/>
      <c r="E20" s="1086"/>
      <c r="F20" s="1086"/>
      <c r="G20" s="1086"/>
      <c r="H20" s="1086"/>
      <c r="I20" s="1086"/>
      <c r="J20" s="1086"/>
      <c r="K20" s="1086"/>
      <c r="L20" s="1086"/>
      <c r="M20" s="1086"/>
      <c r="N20" s="1087"/>
      <c r="O20" s="50"/>
      <c r="P20" s="50"/>
      <c r="Q20" s="50"/>
      <c r="R20" s="50"/>
    </row>
    <row r="21" spans="1:18" hidden="1" x14ac:dyDescent="0.25">
      <c r="A21" s="578"/>
      <c r="B21" s="579"/>
      <c r="C21" s="1085"/>
      <c r="D21" s="1086"/>
      <c r="E21" s="1086"/>
      <c r="F21" s="1086"/>
      <c r="G21" s="1086"/>
      <c r="H21" s="1086"/>
      <c r="I21" s="1086"/>
      <c r="J21" s="1086"/>
      <c r="K21" s="1086"/>
      <c r="L21" s="1086"/>
      <c r="M21" s="1086"/>
      <c r="N21" s="1087"/>
      <c r="O21" s="50"/>
      <c r="P21" s="50"/>
      <c r="Q21" s="50"/>
      <c r="R21" s="50"/>
    </row>
    <row r="22" spans="1:18" hidden="1" x14ac:dyDescent="0.25">
      <c r="A22" s="578"/>
      <c r="B22" s="579"/>
      <c r="C22" s="1085"/>
      <c r="D22" s="1086"/>
      <c r="E22" s="1086"/>
      <c r="F22" s="1086"/>
      <c r="G22" s="1086"/>
      <c r="H22" s="1086"/>
      <c r="I22" s="1086"/>
      <c r="J22" s="1086"/>
      <c r="K22" s="1086"/>
      <c r="L22" s="1086"/>
      <c r="M22" s="1086"/>
      <c r="N22" s="1087"/>
      <c r="O22" s="50"/>
      <c r="P22" s="50"/>
      <c r="Q22" s="50"/>
      <c r="R22" s="50"/>
    </row>
    <row r="23" spans="1:18" hidden="1" x14ac:dyDescent="0.25">
      <c r="A23" s="578"/>
      <c r="B23" s="579"/>
      <c r="C23" s="1085"/>
      <c r="D23" s="1086"/>
      <c r="E23" s="1086"/>
      <c r="F23" s="1086"/>
      <c r="G23" s="1086"/>
      <c r="H23" s="1086"/>
      <c r="I23" s="1086"/>
      <c r="J23" s="1086"/>
      <c r="K23" s="1086"/>
      <c r="L23" s="1086"/>
      <c r="M23" s="1086"/>
      <c r="N23" s="1087"/>
      <c r="O23" s="50"/>
      <c r="P23" s="50"/>
      <c r="Q23" s="50"/>
      <c r="R23" s="50"/>
    </row>
    <row r="24" spans="1:18" hidden="1" x14ac:dyDescent="0.25">
      <c r="A24" s="580"/>
      <c r="B24" s="581"/>
      <c r="C24" s="1088"/>
      <c r="D24" s="1089"/>
      <c r="E24" s="1089"/>
      <c r="F24" s="1089"/>
      <c r="G24" s="1089"/>
      <c r="H24" s="1089"/>
      <c r="I24" s="1089"/>
      <c r="J24" s="1089"/>
      <c r="K24" s="1089"/>
      <c r="L24" s="1089"/>
      <c r="M24" s="1089"/>
      <c r="N24" s="1090"/>
      <c r="O24" s="50"/>
      <c r="P24" s="50"/>
      <c r="Q24" s="50"/>
      <c r="R24" s="50"/>
    </row>
    <row r="25" spans="1:18" x14ac:dyDescent="0.25">
      <c r="A25" s="591" t="s">
        <v>747</v>
      </c>
      <c r="B25" s="592"/>
      <c r="C25" s="592"/>
      <c r="D25" s="592"/>
      <c r="E25" s="592"/>
      <c r="F25" s="592"/>
      <c r="G25" s="592"/>
      <c r="H25" s="592"/>
      <c r="I25" s="592"/>
      <c r="J25" s="592"/>
      <c r="K25" s="592"/>
      <c r="L25" s="592"/>
      <c r="M25" s="592"/>
      <c r="N25" s="593"/>
      <c r="O25" s="50"/>
      <c r="P25" s="50"/>
      <c r="Q25" s="50"/>
      <c r="R25" s="267"/>
    </row>
    <row r="26" spans="1:18" ht="15.75" customHeight="1" x14ac:dyDescent="0.25">
      <c r="A26" s="54">
        <v>1</v>
      </c>
      <c r="B26" s="570" t="s">
        <v>830</v>
      </c>
      <c r="C26" s="571"/>
      <c r="D26" s="571"/>
      <c r="E26" s="571"/>
      <c r="F26" s="571"/>
      <c r="G26" s="572"/>
      <c r="H26" s="54">
        <v>6</v>
      </c>
      <c r="I26" s="570"/>
      <c r="J26" s="571"/>
      <c r="K26" s="571"/>
      <c r="L26" s="571"/>
      <c r="M26" s="571"/>
      <c r="N26" s="572"/>
      <c r="O26" s="50"/>
      <c r="P26" s="50"/>
      <c r="Q26" s="50"/>
      <c r="R26" s="267"/>
    </row>
    <row r="27" spans="1:18" x14ac:dyDescent="0.25">
      <c r="A27" s="54">
        <v>2</v>
      </c>
      <c r="B27" s="570"/>
      <c r="C27" s="571"/>
      <c r="D27" s="571"/>
      <c r="E27" s="571"/>
      <c r="F27" s="571"/>
      <c r="G27" s="572"/>
      <c r="H27" s="54">
        <v>7</v>
      </c>
      <c r="I27" s="570"/>
      <c r="J27" s="571"/>
      <c r="K27" s="571"/>
      <c r="L27" s="571"/>
      <c r="M27" s="571"/>
      <c r="N27" s="572"/>
      <c r="O27" s="50"/>
      <c r="P27" s="50"/>
      <c r="Q27" s="50"/>
      <c r="R27" s="267"/>
    </row>
    <row r="28" spans="1:18" x14ac:dyDescent="0.25">
      <c r="A28" s="54">
        <v>3</v>
      </c>
      <c r="B28" s="570"/>
      <c r="C28" s="571"/>
      <c r="D28" s="571"/>
      <c r="E28" s="571"/>
      <c r="F28" s="571"/>
      <c r="G28" s="572"/>
      <c r="H28" s="54">
        <v>8</v>
      </c>
      <c r="I28" s="570"/>
      <c r="J28" s="571"/>
      <c r="K28" s="571"/>
      <c r="L28" s="571"/>
      <c r="M28" s="571"/>
      <c r="N28" s="572"/>
      <c r="O28" s="50"/>
      <c r="P28" s="50"/>
      <c r="Q28" s="50"/>
      <c r="R28" s="267"/>
    </row>
    <row r="29" spans="1:18" ht="15" customHeight="1" x14ac:dyDescent="0.25">
      <c r="A29" s="54">
        <v>4</v>
      </c>
      <c r="B29" s="570"/>
      <c r="C29" s="571"/>
      <c r="D29" s="571"/>
      <c r="E29" s="571"/>
      <c r="F29" s="571"/>
      <c r="G29" s="572"/>
      <c r="H29" s="54">
        <v>9</v>
      </c>
      <c r="I29" s="570"/>
      <c r="J29" s="571"/>
      <c r="K29" s="571"/>
      <c r="L29" s="571"/>
      <c r="M29" s="571"/>
      <c r="N29" s="572"/>
      <c r="O29" s="50"/>
      <c r="P29" s="50"/>
      <c r="Q29" s="50"/>
      <c r="R29" s="50"/>
    </row>
    <row r="30" spans="1:18" ht="15" customHeight="1" x14ac:dyDescent="0.25">
      <c r="A30" s="54">
        <v>5</v>
      </c>
      <c r="B30" s="570"/>
      <c r="C30" s="571"/>
      <c r="D30" s="571"/>
      <c r="E30" s="571"/>
      <c r="F30" s="571"/>
      <c r="G30" s="572"/>
      <c r="H30" s="54">
        <v>10</v>
      </c>
      <c r="I30" s="599"/>
      <c r="J30" s="599"/>
      <c r="K30" s="599"/>
      <c r="L30" s="599"/>
      <c r="M30" s="599"/>
      <c r="N30" s="599"/>
      <c r="O30" s="50"/>
      <c r="P30" s="50"/>
      <c r="Q30" s="50"/>
      <c r="R30" s="50"/>
    </row>
    <row r="31" spans="1:18" x14ac:dyDescent="0.25">
      <c r="A31" s="600" t="s">
        <v>286</v>
      </c>
      <c r="B31" s="601"/>
      <c r="C31" s="601"/>
      <c r="D31" s="601"/>
      <c r="E31" s="601"/>
      <c r="F31" s="601"/>
      <c r="G31" s="601"/>
      <c r="H31" s="601"/>
      <c r="I31" s="601"/>
      <c r="J31" s="601"/>
      <c r="K31" s="601"/>
      <c r="L31" s="601"/>
      <c r="M31" s="601"/>
      <c r="N31" s="602"/>
      <c r="O31" s="55"/>
      <c r="P31" s="55"/>
      <c r="Q31" s="55"/>
      <c r="R31" s="56"/>
    </row>
    <row r="32" spans="1:18" x14ac:dyDescent="0.25">
      <c r="A32" s="603" t="s">
        <v>287</v>
      </c>
      <c r="B32" s="604"/>
      <c r="C32" s="604"/>
      <c r="D32" s="604"/>
      <c r="E32" s="604"/>
      <c r="F32" s="604"/>
      <c r="G32" s="604"/>
      <c r="H32" s="605"/>
      <c r="I32" s="591" t="s">
        <v>909</v>
      </c>
      <c r="J32" s="593"/>
      <c r="K32" s="606" t="s">
        <v>910</v>
      </c>
      <c r="L32" s="606"/>
      <c r="M32" s="594" t="s">
        <v>288</v>
      </c>
      <c r="N32" s="594"/>
      <c r="O32" s="594">
        <v>2027</v>
      </c>
      <c r="P32" s="594"/>
      <c r="Q32" s="594">
        <v>2028</v>
      </c>
      <c r="R32" s="594"/>
    </row>
    <row r="33" spans="1:18" x14ac:dyDescent="0.25">
      <c r="A33" s="595" t="s">
        <v>830</v>
      </c>
      <c r="B33" s="596"/>
      <c r="C33" s="596"/>
      <c r="D33" s="596"/>
      <c r="E33" s="596"/>
      <c r="F33" s="596"/>
      <c r="G33" s="596"/>
      <c r="H33" s="597"/>
      <c r="I33" s="598">
        <v>1</v>
      </c>
      <c r="J33" s="598"/>
      <c r="K33" s="598"/>
      <c r="L33" s="598"/>
      <c r="M33" s="598"/>
      <c r="N33" s="598"/>
      <c r="O33" s="598">
        <v>1</v>
      </c>
      <c r="P33" s="598"/>
      <c r="Q33" s="598">
        <v>1</v>
      </c>
      <c r="R33" s="598"/>
    </row>
    <row r="34" spans="1:18" x14ac:dyDescent="0.25">
      <c r="A34" s="595"/>
      <c r="B34" s="596"/>
      <c r="C34" s="596"/>
      <c r="D34" s="596"/>
      <c r="E34" s="596"/>
      <c r="F34" s="596"/>
      <c r="G34" s="596"/>
      <c r="H34" s="597"/>
      <c r="I34" s="1016"/>
      <c r="J34" s="1017"/>
      <c r="K34" s="1016"/>
      <c r="L34" s="1017"/>
      <c r="M34" s="1016"/>
      <c r="N34" s="1017"/>
      <c r="O34" s="1016"/>
      <c r="P34" s="1017"/>
      <c r="Q34" s="1016"/>
      <c r="R34" s="1017"/>
    </row>
    <row r="35" spans="1:18" ht="15" customHeight="1" x14ac:dyDescent="0.25">
      <c r="A35" s="603" t="s">
        <v>289</v>
      </c>
      <c r="B35" s="604"/>
      <c r="C35" s="604"/>
      <c r="D35" s="604"/>
      <c r="E35" s="604"/>
      <c r="F35" s="604"/>
      <c r="G35" s="604"/>
      <c r="H35" s="605"/>
      <c r="I35" s="591" t="s">
        <v>909</v>
      </c>
      <c r="J35" s="593"/>
      <c r="K35" s="606" t="s">
        <v>910</v>
      </c>
      <c r="L35" s="606"/>
      <c r="M35" s="594" t="s">
        <v>288</v>
      </c>
      <c r="N35" s="594"/>
      <c r="O35" s="594">
        <v>2027</v>
      </c>
      <c r="P35" s="594"/>
      <c r="Q35" s="594">
        <v>2028</v>
      </c>
      <c r="R35" s="594"/>
    </row>
    <row r="36" spans="1:18" x14ac:dyDescent="0.25">
      <c r="A36" s="595"/>
      <c r="B36" s="596"/>
      <c r="C36" s="596"/>
      <c r="D36" s="596"/>
      <c r="E36" s="596"/>
      <c r="F36" s="596"/>
      <c r="G36" s="596"/>
      <c r="H36" s="597"/>
      <c r="I36" s="607"/>
      <c r="J36" s="598"/>
      <c r="K36" s="607"/>
      <c r="L36" s="598"/>
      <c r="M36" s="598"/>
      <c r="N36" s="598"/>
      <c r="O36" s="607"/>
      <c r="P36" s="598"/>
      <c r="Q36" s="607"/>
      <c r="R36" s="598"/>
    </row>
    <row r="37" spans="1:18" x14ac:dyDescent="0.25">
      <c r="A37" s="595"/>
      <c r="B37" s="596"/>
      <c r="C37" s="596"/>
      <c r="D37" s="596"/>
      <c r="E37" s="596"/>
      <c r="F37" s="596"/>
      <c r="G37" s="596"/>
      <c r="H37" s="597"/>
      <c r="I37" s="1255"/>
      <c r="J37" s="1256"/>
      <c r="K37" s="1255"/>
      <c r="L37" s="1256"/>
      <c r="M37" s="1016"/>
      <c r="N37" s="1017"/>
      <c r="O37" s="1255"/>
      <c r="P37" s="1256"/>
      <c r="Q37" s="1255"/>
      <c r="R37" s="1256"/>
    </row>
    <row r="38" spans="1:18" s="595" customFormat="1" ht="15" customHeight="1" x14ac:dyDescent="0.25">
      <c r="A38" s="1253"/>
      <c r="B38" s="1254"/>
      <c r="C38" s="1254"/>
      <c r="D38" s="1254"/>
      <c r="E38" s="1254"/>
      <c r="F38" s="1254"/>
      <c r="G38" s="1254"/>
      <c r="H38" s="1254"/>
      <c r="I38" s="1254"/>
      <c r="J38" s="1254"/>
      <c r="K38" s="1254"/>
      <c r="L38" s="1254"/>
      <c r="M38" s="1254"/>
      <c r="N38" s="1254"/>
      <c r="O38" s="1254"/>
      <c r="P38" s="1254"/>
      <c r="Q38" s="1254"/>
      <c r="R38" s="1254"/>
    </row>
    <row r="39" spans="1:18" ht="15" customHeight="1" x14ac:dyDescent="0.25">
      <c r="A39" s="603" t="s">
        <v>290</v>
      </c>
      <c r="B39" s="604"/>
      <c r="C39" s="604"/>
      <c r="D39" s="604"/>
      <c r="E39" s="604"/>
      <c r="F39" s="604"/>
      <c r="G39" s="604"/>
      <c r="H39" s="605"/>
      <c r="I39" s="591" t="s">
        <v>909</v>
      </c>
      <c r="J39" s="593"/>
      <c r="K39" s="606" t="s">
        <v>910</v>
      </c>
      <c r="L39" s="606"/>
      <c r="M39" s="594" t="s">
        <v>288</v>
      </c>
      <c r="N39" s="594"/>
      <c r="O39" s="594">
        <v>2027</v>
      </c>
      <c r="P39" s="594"/>
      <c r="Q39" s="594">
        <v>2028</v>
      </c>
      <c r="R39" s="594"/>
    </row>
    <row r="40" spans="1:18" x14ac:dyDescent="0.25">
      <c r="A40" s="595"/>
      <c r="B40" s="596"/>
      <c r="C40" s="596"/>
      <c r="D40" s="596"/>
      <c r="E40" s="596"/>
      <c r="F40" s="596"/>
      <c r="G40" s="596"/>
      <c r="H40" s="597"/>
      <c r="I40" s="608"/>
      <c r="J40" s="608"/>
      <c r="K40" s="598"/>
      <c r="L40" s="598"/>
      <c r="M40" s="598"/>
      <c r="N40" s="598"/>
      <c r="O40" s="608"/>
      <c r="P40" s="608"/>
      <c r="Q40" s="608"/>
      <c r="R40" s="608"/>
    </row>
    <row r="41" spans="1:18" ht="15" customHeight="1" x14ac:dyDescent="0.25">
      <c r="A41" s="603" t="s">
        <v>291</v>
      </c>
      <c r="B41" s="604"/>
      <c r="C41" s="604"/>
      <c r="D41" s="604"/>
      <c r="E41" s="604"/>
      <c r="F41" s="604"/>
      <c r="G41" s="604"/>
      <c r="H41" s="605"/>
      <c r="I41" s="591" t="s">
        <v>909</v>
      </c>
      <c r="J41" s="593"/>
      <c r="K41" s="606" t="s">
        <v>910</v>
      </c>
      <c r="L41" s="606"/>
      <c r="M41" s="594" t="s">
        <v>288</v>
      </c>
      <c r="N41" s="594"/>
      <c r="O41" s="594">
        <v>2027</v>
      </c>
      <c r="P41" s="594"/>
      <c r="Q41" s="594">
        <v>2028</v>
      </c>
      <c r="R41" s="594"/>
    </row>
    <row r="42" spans="1:18" x14ac:dyDescent="0.25">
      <c r="A42" s="609"/>
      <c r="B42" s="610"/>
      <c r="C42" s="610"/>
      <c r="D42" s="610"/>
      <c r="E42" s="610"/>
      <c r="F42" s="610"/>
      <c r="G42" s="610"/>
      <c r="H42" s="611"/>
      <c r="I42" s="598"/>
      <c r="J42" s="598"/>
      <c r="K42" s="598"/>
      <c r="L42" s="598"/>
      <c r="M42" s="598"/>
      <c r="N42" s="598"/>
      <c r="O42" s="598"/>
      <c r="P42" s="598"/>
      <c r="Q42" s="598"/>
      <c r="R42" s="598"/>
    </row>
    <row r="43" spans="1:18" x14ac:dyDescent="0.25">
      <c r="A43" s="50"/>
      <c r="B43" s="50"/>
      <c r="C43" s="50"/>
      <c r="D43" s="50"/>
      <c r="E43" s="50"/>
      <c r="F43" s="50"/>
      <c r="G43" s="50"/>
      <c r="H43" s="50"/>
      <c r="I43" s="50"/>
      <c r="J43" s="50"/>
      <c r="K43" s="50"/>
      <c r="L43" s="50"/>
      <c r="M43" s="50"/>
      <c r="N43" s="50"/>
      <c r="O43" s="50"/>
      <c r="P43" s="50"/>
      <c r="Q43" s="50"/>
      <c r="R43" s="50"/>
    </row>
    <row r="44" spans="1:18" x14ac:dyDescent="0.25">
      <c r="A44" s="600" t="s">
        <v>292</v>
      </c>
      <c r="B44" s="601"/>
      <c r="C44" s="601"/>
      <c r="D44" s="601"/>
      <c r="E44" s="601"/>
      <c r="F44" s="601"/>
      <c r="G44" s="601"/>
      <c r="H44" s="601"/>
      <c r="I44" s="601"/>
      <c r="J44" s="601"/>
      <c r="K44" s="601"/>
      <c r="L44" s="601"/>
      <c r="M44" s="601"/>
      <c r="N44" s="602"/>
      <c r="O44" s="50"/>
      <c r="P44" s="50"/>
      <c r="Q44" s="50"/>
      <c r="R44" s="50"/>
    </row>
    <row r="45" spans="1:18" ht="42.75" x14ac:dyDescent="0.25">
      <c r="A45" s="594" t="s">
        <v>293</v>
      </c>
      <c r="B45" s="594"/>
      <c r="C45" s="57" t="s">
        <v>294</v>
      </c>
      <c r="D45" s="57" t="s">
        <v>295</v>
      </c>
      <c r="E45" s="57" t="s">
        <v>296</v>
      </c>
      <c r="F45" s="57" t="s">
        <v>297</v>
      </c>
      <c r="G45" s="57" t="s">
        <v>298</v>
      </c>
      <c r="H45" s="57" t="s">
        <v>299</v>
      </c>
      <c r="I45" s="57" t="s">
        <v>300</v>
      </c>
      <c r="J45" s="57" t="s">
        <v>301</v>
      </c>
      <c r="K45" s="57" t="s">
        <v>302</v>
      </c>
      <c r="L45" s="57" t="s">
        <v>303</v>
      </c>
      <c r="M45" s="57" t="s">
        <v>304</v>
      </c>
      <c r="N45" s="57" t="s">
        <v>305</v>
      </c>
      <c r="O45" s="50"/>
      <c r="P45" s="50"/>
      <c r="Q45" s="50"/>
      <c r="R45" s="50"/>
    </row>
    <row r="46" spans="1:18" x14ac:dyDescent="0.25">
      <c r="A46" s="612">
        <f>IF(A26&gt;0,A26,"")</f>
        <v>1</v>
      </c>
      <c r="B46" s="613"/>
      <c r="C46" s="58"/>
      <c r="D46" s="58"/>
      <c r="E46" s="252"/>
      <c r="F46" s="252"/>
      <c r="G46" s="252"/>
      <c r="H46" s="252"/>
      <c r="I46" s="252"/>
      <c r="J46" s="252"/>
      <c r="K46" s="253"/>
      <c r="L46" s="253"/>
      <c r="M46" s="253"/>
      <c r="N46" s="253"/>
      <c r="O46" s="50"/>
      <c r="P46" s="50"/>
      <c r="Q46" s="50"/>
      <c r="R46" s="50"/>
    </row>
    <row r="47" spans="1:18" x14ac:dyDescent="0.25">
      <c r="A47" s="1036"/>
      <c r="B47" s="1037"/>
      <c r="C47" s="269"/>
      <c r="D47" s="269"/>
      <c r="E47" s="269"/>
      <c r="F47" s="269"/>
      <c r="G47" s="269"/>
      <c r="H47" s="269"/>
      <c r="I47" s="269"/>
      <c r="J47" s="269"/>
      <c r="K47" s="269"/>
      <c r="L47" s="269"/>
      <c r="M47" s="269"/>
      <c r="N47" s="356"/>
      <c r="O47" s="275"/>
      <c r="P47" s="324"/>
      <c r="Q47" s="50"/>
      <c r="R47" s="50"/>
    </row>
    <row r="48" spans="1:18" x14ac:dyDescent="0.25">
      <c r="A48" s="1036"/>
      <c r="B48" s="1037"/>
      <c r="C48" s="269"/>
      <c r="D48" s="269"/>
      <c r="E48" s="269"/>
      <c r="F48" s="269"/>
      <c r="G48" s="269"/>
      <c r="H48" s="269"/>
      <c r="I48" s="269"/>
      <c r="J48" s="269"/>
      <c r="K48" s="269"/>
      <c r="L48" s="269"/>
      <c r="M48" s="269"/>
      <c r="N48" s="269"/>
      <c r="O48" s="324"/>
      <c r="P48" s="50"/>
      <c r="Q48" s="50"/>
      <c r="R48" s="50"/>
    </row>
    <row r="49" spans="1:18" x14ac:dyDescent="0.25">
      <c r="A49" s="612"/>
      <c r="B49" s="613"/>
      <c r="C49" s="269"/>
      <c r="D49" s="269"/>
      <c r="E49" s="269"/>
      <c r="F49" s="269"/>
      <c r="G49" s="269"/>
      <c r="H49" s="269"/>
      <c r="I49" s="269"/>
      <c r="J49" s="269"/>
      <c r="K49" s="269"/>
      <c r="L49" s="269"/>
      <c r="M49" s="269"/>
      <c r="N49" s="269"/>
      <c r="O49" s="50"/>
      <c r="P49" s="50"/>
      <c r="Q49" s="50"/>
      <c r="R49" s="50"/>
    </row>
    <row r="50" spans="1:18" x14ac:dyDescent="0.25">
      <c r="A50" s="1036"/>
      <c r="B50" s="1037"/>
      <c r="C50" s="269"/>
      <c r="D50" s="269"/>
      <c r="E50" s="269"/>
      <c r="F50" s="269"/>
      <c r="G50" s="269"/>
      <c r="H50" s="269"/>
      <c r="I50" s="269"/>
      <c r="J50" s="269"/>
      <c r="K50" s="269"/>
      <c r="L50" s="269"/>
      <c r="M50" s="269"/>
      <c r="N50" s="269"/>
      <c r="O50" s="50"/>
      <c r="P50" s="50"/>
      <c r="Q50" s="50"/>
      <c r="R50" s="50"/>
    </row>
    <row r="51" spans="1:18" x14ac:dyDescent="0.25">
      <c r="A51" s="1036"/>
      <c r="B51" s="1037"/>
      <c r="C51" s="269"/>
      <c r="D51" s="269"/>
      <c r="E51" s="269"/>
      <c r="F51" s="269"/>
      <c r="G51" s="269"/>
      <c r="H51" s="269"/>
      <c r="I51" s="269"/>
      <c r="J51" s="269"/>
      <c r="K51" s="269"/>
      <c r="L51" s="269"/>
      <c r="M51" s="269"/>
      <c r="N51" s="269"/>
      <c r="O51" s="50"/>
      <c r="P51" s="50"/>
      <c r="Q51" s="50"/>
      <c r="R51" s="50"/>
    </row>
    <row r="52" spans="1:18" x14ac:dyDescent="0.25">
      <c r="A52" s="612"/>
      <c r="B52" s="613"/>
      <c r="C52" s="269"/>
      <c r="D52" s="301"/>
      <c r="E52" s="269"/>
      <c r="F52" s="269"/>
      <c r="G52" s="269"/>
      <c r="H52" s="269"/>
      <c r="I52" s="269"/>
      <c r="J52" s="269"/>
      <c r="K52" s="269"/>
      <c r="L52" s="269"/>
      <c r="M52" s="269"/>
      <c r="N52" s="269"/>
      <c r="O52" s="50"/>
      <c r="P52" s="50"/>
      <c r="Q52" s="50"/>
      <c r="R52" s="50"/>
    </row>
    <row r="53" spans="1:18" hidden="1" x14ac:dyDescent="0.25">
      <c r="A53" s="612">
        <v>7</v>
      </c>
      <c r="B53" s="613"/>
      <c r="C53" s="58"/>
      <c r="D53" s="58"/>
      <c r="E53" s="58"/>
      <c r="F53" s="58"/>
      <c r="G53" s="58"/>
      <c r="H53" s="58"/>
      <c r="I53" s="58"/>
      <c r="J53" s="58"/>
      <c r="K53" s="58"/>
      <c r="L53" s="58"/>
      <c r="M53" s="58"/>
      <c r="N53" s="58"/>
      <c r="O53" s="50"/>
      <c r="P53" s="50"/>
      <c r="Q53" s="50"/>
      <c r="R53" s="50"/>
    </row>
    <row r="54" spans="1:18" ht="15.75" hidden="1" thickBot="1" x14ac:dyDescent="0.3">
      <c r="A54" s="614"/>
      <c r="B54" s="615"/>
      <c r="C54" s="59"/>
      <c r="D54" s="59"/>
      <c r="E54" s="59"/>
      <c r="F54" s="59"/>
      <c r="G54" s="59"/>
      <c r="H54" s="59"/>
      <c r="I54" s="59"/>
      <c r="J54" s="59"/>
      <c r="K54" s="59"/>
      <c r="L54" s="59"/>
      <c r="M54" s="59"/>
      <c r="N54" s="59"/>
      <c r="O54" s="50"/>
      <c r="P54" s="50"/>
      <c r="Q54" s="50"/>
      <c r="R54" s="50"/>
    </row>
    <row r="55" spans="1:18" hidden="1" x14ac:dyDescent="0.25">
      <c r="A55" s="612">
        <v>8</v>
      </c>
      <c r="B55" s="613"/>
      <c r="C55" s="58"/>
      <c r="D55" s="58"/>
      <c r="E55" s="58"/>
      <c r="F55" s="58"/>
      <c r="G55" s="58"/>
      <c r="H55" s="58"/>
      <c r="I55" s="58"/>
      <c r="J55" s="58"/>
      <c r="K55" s="58"/>
      <c r="L55" s="58"/>
      <c r="M55" s="58"/>
      <c r="N55" s="60"/>
      <c r="O55" s="61"/>
      <c r="P55" s="50"/>
      <c r="Q55" s="50"/>
      <c r="R55" s="50"/>
    </row>
    <row r="56" spans="1:18" ht="15.75" hidden="1" thickBot="1" x14ac:dyDescent="0.3">
      <c r="A56" s="614"/>
      <c r="B56" s="615"/>
      <c r="C56" s="59"/>
      <c r="D56" s="59"/>
      <c r="E56" s="59"/>
      <c r="F56" s="59"/>
      <c r="G56" s="59"/>
      <c r="H56" s="59"/>
      <c r="I56" s="59"/>
      <c r="J56" s="59"/>
      <c r="K56" s="59"/>
      <c r="L56" s="59"/>
      <c r="M56" s="59"/>
      <c r="N56" s="59"/>
      <c r="O56" s="50"/>
      <c r="P56" s="50"/>
      <c r="Q56" s="50"/>
      <c r="R56" s="50"/>
    </row>
    <row r="57" spans="1:18" hidden="1" x14ac:dyDescent="0.25">
      <c r="A57" s="612">
        <v>9</v>
      </c>
      <c r="B57" s="613"/>
      <c r="C57" s="58"/>
      <c r="D57" s="58"/>
      <c r="E57" s="58"/>
      <c r="F57" s="58"/>
      <c r="G57" s="58"/>
      <c r="H57" s="58"/>
      <c r="I57" s="58"/>
      <c r="J57" s="58"/>
      <c r="K57" s="58"/>
      <c r="L57" s="58"/>
      <c r="M57" s="58"/>
      <c r="N57" s="58"/>
      <c r="O57" s="50"/>
      <c r="P57" s="50"/>
      <c r="Q57" s="50"/>
      <c r="R57" s="50"/>
    </row>
    <row r="58" spans="1:18" ht="15.75" hidden="1" thickBot="1" x14ac:dyDescent="0.3">
      <c r="A58" s="614"/>
      <c r="B58" s="615"/>
      <c r="C58" s="59"/>
      <c r="D58" s="59"/>
      <c r="E58" s="59"/>
      <c r="F58" s="59"/>
      <c r="G58" s="59"/>
      <c r="H58" s="59"/>
      <c r="I58" s="59"/>
      <c r="J58" s="59"/>
      <c r="K58" s="59"/>
      <c r="L58" s="59"/>
      <c r="M58" s="59"/>
      <c r="N58" s="59"/>
      <c r="O58" s="50"/>
      <c r="P58" s="50"/>
      <c r="Q58" s="50"/>
      <c r="R58" s="50"/>
    </row>
    <row r="59" spans="1:18" hidden="1" x14ac:dyDescent="0.25">
      <c r="A59" s="612">
        <v>10</v>
      </c>
      <c r="B59" s="613"/>
      <c r="C59" s="58"/>
      <c r="D59" s="58"/>
      <c r="E59" s="58"/>
      <c r="F59" s="58"/>
      <c r="G59" s="58"/>
      <c r="H59" s="58"/>
      <c r="I59" s="58"/>
      <c r="J59" s="58"/>
      <c r="K59" s="58"/>
      <c r="L59" s="58"/>
      <c r="M59" s="58"/>
      <c r="N59" s="58"/>
      <c r="O59" s="50"/>
      <c r="P59" s="50"/>
      <c r="Q59" s="50"/>
      <c r="R59" s="50"/>
    </row>
    <row r="60" spans="1:18" ht="15.75" hidden="1" thickBot="1" x14ac:dyDescent="0.3">
      <c r="A60" s="614"/>
      <c r="B60" s="615"/>
      <c r="C60" s="59"/>
      <c r="D60" s="59"/>
      <c r="E60" s="59"/>
      <c r="F60" s="59"/>
      <c r="G60" s="59"/>
      <c r="H60" s="59"/>
      <c r="I60" s="59"/>
      <c r="J60" s="59"/>
      <c r="K60" s="59"/>
      <c r="L60" s="59"/>
      <c r="M60" s="59"/>
      <c r="N60" s="59"/>
      <c r="O60" s="50"/>
      <c r="P60" s="50"/>
      <c r="Q60" s="50"/>
      <c r="R60" s="50"/>
    </row>
    <row r="61" spans="1:18" x14ac:dyDescent="0.25">
      <c r="A61" s="262"/>
      <c r="B61" s="262"/>
      <c r="C61" s="262"/>
      <c r="D61" s="262"/>
      <c r="E61" s="262"/>
      <c r="F61" s="262"/>
      <c r="G61" s="262"/>
      <c r="H61" s="262"/>
      <c r="I61" s="262"/>
      <c r="J61" s="262"/>
      <c r="K61" s="262"/>
      <c r="L61" s="262"/>
      <c r="M61" s="262"/>
      <c r="N61" s="262"/>
      <c r="O61" s="50"/>
      <c r="P61" s="50"/>
      <c r="Q61" s="50"/>
      <c r="R61" s="50"/>
    </row>
    <row r="62" spans="1:18" x14ac:dyDescent="0.25">
      <c r="A62" s="623" t="s">
        <v>306</v>
      </c>
      <c r="B62" s="624"/>
      <c r="C62" s="624"/>
      <c r="D62" s="624"/>
      <c r="E62" s="624"/>
      <c r="F62" s="624"/>
      <c r="G62" s="624"/>
      <c r="H62" s="624"/>
      <c r="I62" s="624"/>
      <c r="J62" s="624"/>
      <c r="K62" s="624"/>
      <c r="L62" s="624"/>
      <c r="M62" s="624"/>
      <c r="N62" s="625"/>
      <c r="O62" s="50"/>
      <c r="P62" s="50"/>
      <c r="Q62" s="50"/>
      <c r="R62" s="50"/>
    </row>
    <row r="63" spans="1:18" x14ac:dyDescent="0.25">
      <c r="A63" s="255" t="s">
        <v>307</v>
      </c>
      <c r="B63" s="626" t="s">
        <v>308</v>
      </c>
      <c r="C63" s="627"/>
      <c r="D63" s="627"/>
      <c r="E63" s="627"/>
      <c r="F63" s="628"/>
      <c r="G63" s="629" t="s">
        <v>309</v>
      </c>
      <c r="H63" s="629"/>
      <c r="I63" s="629" t="s">
        <v>310</v>
      </c>
      <c r="J63" s="629"/>
      <c r="K63" s="629" t="s">
        <v>311</v>
      </c>
      <c r="L63" s="629"/>
      <c r="M63" s="567" t="s">
        <v>312</v>
      </c>
      <c r="N63" s="567"/>
      <c r="O63" s="50"/>
      <c r="P63" s="50"/>
      <c r="Q63" s="50"/>
      <c r="R63" s="50"/>
    </row>
    <row r="64" spans="1:18" x14ac:dyDescent="0.25">
      <c r="A64" s="256" t="s">
        <v>449</v>
      </c>
      <c r="B64" s="616" t="s">
        <v>373</v>
      </c>
      <c r="C64" s="617"/>
      <c r="D64" s="617"/>
      <c r="E64" s="617"/>
      <c r="F64" s="618"/>
      <c r="G64" s="619">
        <v>26.5</v>
      </c>
      <c r="H64" s="620"/>
      <c r="I64" s="621">
        <v>40</v>
      </c>
      <c r="J64" s="621"/>
      <c r="K64" s="1078">
        <f>I64*100/$Q$68</f>
        <v>58.823529411764703</v>
      </c>
      <c r="L64" s="1078"/>
      <c r="M64" s="622">
        <f>G64*I64</f>
        <v>1060</v>
      </c>
      <c r="N64" s="622"/>
      <c r="O64" s="50"/>
      <c r="P64" s="50"/>
      <c r="Q64" s="50"/>
      <c r="R64" s="50"/>
    </row>
    <row r="65" spans="1:19" x14ac:dyDescent="0.25">
      <c r="A65" s="256" t="s">
        <v>460</v>
      </c>
      <c r="B65" s="616" t="s">
        <v>626</v>
      </c>
      <c r="C65" s="617"/>
      <c r="D65" s="617"/>
      <c r="E65" s="617"/>
      <c r="F65" s="618"/>
      <c r="G65" s="619">
        <v>18.22</v>
      </c>
      <c r="H65" s="620"/>
      <c r="I65" s="621">
        <v>25</v>
      </c>
      <c r="J65" s="621"/>
      <c r="K65" s="1078">
        <f>I65*100/$Q$68</f>
        <v>36.764705882352942</v>
      </c>
      <c r="L65" s="1078"/>
      <c r="M65" s="622">
        <f t="shared" ref="M65" si="0">PRODUCT(G65*I65)</f>
        <v>455.5</v>
      </c>
      <c r="N65" s="622"/>
      <c r="O65" s="50"/>
      <c r="P65" s="50"/>
      <c r="Q65" s="50"/>
      <c r="R65" s="50"/>
    </row>
    <row r="66" spans="1:19" x14ac:dyDescent="0.25">
      <c r="A66" s="126" t="s">
        <v>447</v>
      </c>
      <c r="B66" s="1039" t="s">
        <v>911</v>
      </c>
      <c r="C66" s="1040"/>
      <c r="D66" s="1040"/>
      <c r="E66" s="1040"/>
      <c r="F66" s="1041"/>
      <c r="G66" s="1042">
        <v>30.1</v>
      </c>
      <c r="H66" s="1043"/>
      <c r="I66" s="621">
        <v>3</v>
      </c>
      <c r="J66" s="621"/>
      <c r="K66" s="1078">
        <f>I66*100/$Q$68</f>
        <v>4.4117647058823533</v>
      </c>
      <c r="L66" s="1078"/>
      <c r="M66" s="622">
        <f>G66*I66</f>
        <v>90.300000000000011</v>
      </c>
      <c r="N66" s="622"/>
      <c r="O66" s="50"/>
      <c r="P66" s="50"/>
      <c r="Q66" s="50"/>
      <c r="R66" s="50"/>
    </row>
    <row r="67" spans="1:19" x14ac:dyDescent="0.25">
      <c r="A67" s="256"/>
      <c r="B67" s="616"/>
      <c r="C67" s="617"/>
      <c r="D67" s="617"/>
      <c r="E67" s="617"/>
      <c r="F67" s="618"/>
      <c r="G67" s="619"/>
      <c r="H67" s="620"/>
      <c r="I67" s="621"/>
      <c r="J67" s="621"/>
      <c r="K67" s="621"/>
      <c r="L67" s="621"/>
      <c r="M67" s="630"/>
      <c r="N67" s="630"/>
      <c r="O67" s="50"/>
      <c r="P67" s="50"/>
      <c r="Q67" s="50"/>
      <c r="R67" s="50"/>
    </row>
    <row r="68" spans="1:19" x14ac:dyDescent="0.25">
      <c r="A68" s="256"/>
      <c r="B68" s="616"/>
      <c r="C68" s="617"/>
      <c r="D68" s="617"/>
      <c r="E68" s="617"/>
      <c r="F68" s="618"/>
      <c r="G68" s="619"/>
      <c r="H68" s="620"/>
      <c r="I68" s="621"/>
      <c r="J68" s="621"/>
      <c r="K68" s="621"/>
      <c r="L68" s="621"/>
      <c r="M68" s="630"/>
      <c r="N68" s="630"/>
      <c r="O68" s="50"/>
      <c r="P68" s="50"/>
      <c r="Q68" s="50">
        <f>SUM(I63:J68)</f>
        <v>68</v>
      </c>
      <c r="R68" s="50"/>
      <c r="S68" s="50">
        <f>SUM(K63:L68)</f>
        <v>100</v>
      </c>
    </row>
    <row r="69" spans="1:19" x14ac:dyDescent="0.25">
      <c r="A69" s="256"/>
      <c r="B69" s="616"/>
      <c r="C69" s="617"/>
      <c r="D69" s="617"/>
      <c r="E69" s="617"/>
      <c r="F69" s="618"/>
      <c r="G69" s="619"/>
      <c r="H69" s="620"/>
      <c r="I69" s="621"/>
      <c r="J69" s="621"/>
      <c r="K69" s="621"/>
      <c r="L69" s="621"/>
      <c r="M69" s="630"/>
      <c r="N69" s="630"/>
      <c r="O69" s="50"/>
      <c r="P69" s="50"/>
      <c r="Q69" s="50"/>
      <c r="R69" s="50"/>
    </row>
    <row r="70" spans="1:19" x14ac:dyDescent="0.25">
      <c r="A70" s="256"/>
      <c r="B70" s="616"/>
      <c r="C70" s="617"/>
      <c r="D70" s="617"/>
      <c r="E70" s="617"/>
      <c r="F70" s="618"/>
      <c r="G70" s="619"/>
      <c r="H70" s="620"/>
      <c r="I70" s="621"/>
      <c r="J70" s="621"/>
      <c r="K70" s="621"/>
      <c r="L70" s="621"/>
      <c r="M70" s="630"/>
      <c r="N70" s="630"/>
      <c r="O70" s="50"/>
      <c r="P70" s="50"/>
      <c r="Q70" s="50"/>
      <c r="R70" s="50"/>
    </row>
    <row r="71" spans="1:19" x14ac:dyDescent="0.25">
      <c r="A71" s="261">
        <f>COUNTA(B64:F70)</f>
        <v>3</v>
      </c>
      <c r="B71" s="631" t="s">
        <v>313</v>
      </c>
      <c r="C71" s="631"/>
      <c r="D71" s="631"/>
      <c r="E71" s="631"/>
      <c r="F71" s="631"/>
      <c r="G71" s="631"/>
      <c r="H71" s="631"/>
      <c r="I71" s="631"/>
      <c r="J71" s="631"/>
      <c r="K71" s="631"/>
      <c r="L71" s="632"/>
      <c r="M71" s="633">
        <f>SUM(M64:N70)</f>
        <v>1605.8</v>
      </c>
      <c r="N71" s="634"/>
      <c r="O71" s="50"/>
      <c r="P71" s="50"/>
      <c r="Q71" s="50"/>
      <c r="R71" s="50"/>
    </row>
    <row r="72" spans="1:19" x14ac:dyDescent="0.25">
      <c r="A72" s="262"/>
      <c r="B72" s="262"/>
      <c r="C72" s="262"/>
      <c r="D72" s="262"/>
      <c r="E72" s="262"/>
      <c r="F72" s="262"/>
      <c r="G72" s="262"/>
      <c r="H72" s="262"/>
      <c r="I72" s="262"/>
      <c r="J72" s="262"/>
      <c r="K72" s="262"/>
      <c r="L72" s="262"/>
      <c r="M72" s="262"/>
      <c r="N72" s="262"/>
      <c r="O72" s="50"/>
      <c r="P72" s="50"/>
      <c r="Q72" s="50"/>
      <c r="R72" s="50"/>
    </row>
    <row r="73" spans="1:19" x14ac:dyDescent="0.25">
      <c r="A73" s="623" t="s">
        <v>314</v>
      </c>
      <c r="B73" s="624"/>
      <c r="C73" s="624"/>
      <c r="D73" s="624"/>
      <c r="E73" s="624"/>
      <c r="F73" s="624"/>
      <c r="G73" s="624"/>
      <c r="H73" s="624"/>
      <c r="I73" s="624"/>
      <c r="J73" s="624"/>
      <c r="K73" s="624"/>
      <c r="L73" s="624"/>
      <c r="M73" s="624"/>
      <c r="N73" s="625"/>
      <c r="O73" s="50"/>
      <c r="P73" s="50"/>
      <c r="Q73" s="50"/>
      <c r="R73" s="50"/>
    </row>
    <row r="74" spans="1:19" x14ac:dyDescent="0.25">
      <c r="A74" s="648" t="s">
        <v>315</v>
      </c>
      <c r="B74" s="649"/>
      <c r="C74" s="649"/>
      <c r="D74" s="650"/>
      <c r="E74" s="648" t="s">
        <v>115</v>
      </c>
      <c r="F74" s="649"/>
      <c r="G74" s="649"/>
      <c r="H74" s="649"/>
      <c r="I74" s="649"/>
      <c r="J74" s="649"/>
      <c r="K74" s="649"/>
      <c r="L74" s="649"/>
      <c r="M74" s="635" t="s">
        <v>316</v>
      </c>
      <c r="N74" s="637"/>
      <c r="O74" s="50"/>
      <c r="P74" s="50"/>
      <c r="Q74" s="50"/>
      <c r="R74" s="50"/>
    </row>
    <row r="75" spans="1:19" x14ac:dyDescent="0.25">
      <c r="A75" s="638" t="s">
        <v>769</v>
      </c>
      <c r="B75" s="639"/>
      <c r="C75" s="639"/>
      <c r="D75" s="640"/>
      <c r="E75" s="638"/>
      <c r="F75" s="639"/>
      <c r="G75" s="639"/>
      <c r="H75" s="639"/>
      <c r="I75" s="639"/>
      <c r="J75" s="639"/>
      <c r="K75" s="639"/>
      <c r="L75" s="639"/>
      <c r="M75" s="1193">
        <v>84349.36</v>
      </c>
      <c r="N75" s="1194"/>
      <c r="O75" s="50"/>
      <c r="P75" s="50"/>
      <c r="Q75" s="50"/>
      <c r="R75" s="50"/>
    </row>
    <row r="76" spans="1:19" x14ac:dyDescent="0.25">
      <c r="A76" s="638"/>
      <c r="B76" s="639"/>
      <c r="C76" s="639"/>
      <c r="D76" s="640"/>
      <c r="E76" s="638"/>
      <c r="F76" s="639"/>
      <c r="G76" s="639"/>
      <c r="H76" s="639"/>
      <c r="I76" s="639"/>
      <c r="J76" s="639"/>
      <c r="K76" s="639"/>
      <c r="L76" s="639"/>
      <c r="M76" s="644"/>
      <c r="N76" s="645"/>
      <c r="O76" s="50"/>
      <c r="P76" s="50"/>
      <c r="Q76" s="50"/>
      <c r="R76" s="50"/>
    </row>
    <row r="77" spans="1:19" x14ac:dyDescent="0.25">
      <c r="A77" s="638"/>
      <c r="B77" s="639"/>
      <c r="C77" s="639"/>
      <c r="D77" s="640"/>
      <c r="E77" s="638"/>
      <c r="F77" s="639"/>
      <c r="G77" s="639"/>
      <c r="H77" s="639"/>
      <c r="I77" s="639"/>
      <c r="J77" s="639"/>
      <c r="K77" s="639"/>
      <c r="L77" s="639"/>
      <c r="M77" s="644"/>
      <c r="N77" s="645"/>
      <c r="O77" s="50"/>
      <c r="P77" s="50"/>
      <c r="Q77" s="50"/>
      <c r="R77" s="50"/>
    </row>
    <row r="78" spans="1:19" x14ac:dyDescent="0.25">
      <c r="A78" s="635" t="s">
        <v>317</v>
      </c>
      <c r="B78" s="636"/>
      <c r="C78" s="636"/>
      <c r="D78" s="636"/>
      <c r="E78" s="636"/>
      <c r="F78" s="636"/>
      <c r="G78" s="636"/>
      <c r="H78" s="636"/>
      <c r="I78" s="636"/>
      <c r="J78" s="636"/>
      <c r="K78" s="636"/>
      <c r="L78" s="637"/>
      <c r="M78" s="633">
        <f>SUM(M71+M75)</f>
        <v>85955.16</v>
      </c>
      <c r="N78" s="634"/>
      <c r="O78" s="50"/>
      <c r="P78" s="50"/>
      <c r="Q78" s="50"/>
      <c r="R78" s="50"/>
    </row>
  </sheetData>
  <mergeCells count="168">
    <mergeCell ref="A78:L78"/>
    <mergeCell ref="M78:N78"/>
    <mergeCell ref="A76:D76"/>
    <mergeCell ref="E76:L76"/>
    <mergeCell ref="M76:N76"/>
    <mergeCell ref="A77:D77"/>
    <mergeCell ref="E77:L77"/>
    <mergeCell ref="M77:N77"/>
    <mergeCell ref="A73:N73"/>
    <mergeCell ref="A74:D74"/>
    <mergeCell ref="E74:L74"/>
    <mergeCell ref="M74:N74"/>
    <mergeCell ref="A75:D75"/>
    <mergeCell ref="E75:L75"/>
    <mergeCell ref="M75:N75"/>
    <mergeCell ref="B71:L71"/>
    <mergeCell ref="M71:N71"/>
    <mergeCell ref="B68:F68"/>
    <mergeCell ref="G68:H68"/>
    <mergeCell ref="I68:J68"/>
    <mergeCell ref="K68:L68"/>
    <mergeCell ref="M68:N68"/>
    <mergeCell ref="B69:F69"/>
    <mergeCell ref="G69:H69"/>
    <mergeCell ref="I69:J69"/>
    <mergeCell ref="K69:L69"/>
    <mergeCell ref="M69:N69"/>
    <mergeCell ref="B67:F67"/>
    <mergeCell ref="G67:H67"/>
    <mergeCell ref="I67:J67"/>
    <mergeCell ref="K67:L67"/>
    <mergeCell ref="M67:N67"/>
    <mergeCell ref="B70:F70"/>
    <mergeCell ref="G70:H70"/>
    <mergeCell ref="I70:J70"/>
    <mergeCell ref="K70:L70"/>
    <mergeCell ref="M70:N70"/>
    <mergeCell ref="B64:F64"/>
    <mergeCell ref="G64:H64"/>
    <mergeCell ref="I64:J64"/>
    <mergeCell ref="K64:L64"/>
    <mergeCell ref="M64:N64"/>
    <mergeCell ref="B66:F66"/>
    <mergeCell ref="G66:H66"/>
    <mergeCell ref="I66:J66"/>
    <mergeCell ref="K66:L66"/>
    <mergeCell ref="M66:N66"/>
    <mergeCell ref="B65:F65"/>
    <mergeCell ref="G65:H65"/>
    <mergeCell ref="I65:J65"/>
    <mergeCell ref="K65:L65"/>
    <mergeCell ref="M65:N65"/>
    <mergeCell ref="A59:B60"/>
    <mergeCell ref="A62:N62"/>
    <mergeCell ref="B63:F63"/>
    <mergeCell ref="G63:H63"/>
    <mergeCell ref="I63:J63"/>
    <mergeCell ref="K63:L63"/>
    <mergeCell ref="M63:N63"/>
    <mergeCell ref="A50:B50"/>
    <mergeCell ref="A51:B51"/>
    <mergeCell ref="A52:B52"/>
    <mergeCell ref="A53:B54"/>
    <mergeCell ref="A55:B56"/>
    <mergeCell ref="A57:B58"/>
    <mergeCell ref="A44:N44"/>
    <mergeCell ref="A45:B45"/>
    <mergeCell ref="A46:B46"/>
    <mergeCell ref="A47:B47"/>
    <mergeCell ref="A48:B48"/>
    <mergeCell ref="A49:B49"/>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8:XFD38"/>
    <mergeCell ref="A39:H39"/>
    <mergeCell ref="I39:J39"/>
    <mergeCell ref="K39:L39"/>
    <mergeCell ref="M39:N39"/>
    <mergeCell ref="O39:P39"/>
    <mergeCell ref="Q39:R39"/>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O32:P32"/>
    <mergeCell ref="Q32:R32"/>
    <mergeCell ref="A33:H33"/>
    <mergeCell ref="I33:J33"/>
    <mergeCell ref="K33:L33"/>
    <mergeCell ref="M33:N33"/>
    <mergeCell ref="O33:P33"/>
    <mergeCell ref="Q33:R33"/>
    <mergeCell ref="A2:N2"/>
    <mergeCell ref="A4:D4"/>
    <mergeCell ref="E4:H4"/>
    <mergeCell ref="I4:N4"/>
    <mergeCell ref="A5:D6"/>
    <mergeCell ref="E5:H6"/>
    <mergeCell ref="I5:N6"/>
    <mergeCell ref="A11:B11"/>
    <mergeCell ref="C11:N11"/>
    <mergeCell ref="A9:D9"/>
    <mergeCell ref="E9:H9"/>
    <mergeCell ref="I9:J9"/>
    <mergeCell ref="K9:L9"/>
    <mergeCell ref="M9:N9"/>
    <mergeCell ref="A10:B10"/>
    <mergeCell ref="C10:N10"/>
    <mergeCell ref="A7:D8"/>
    <mergeCell ref="E7:H8"/>
    <mergeCell ref="I7:N7"/>
    <mergeCell ref="I8:J8"/>
    <mergeCell ref="K8:L8"/>
    <mergeCell ref="M8:N8"/>
    <mergeCell ref="A12:B24"/>
    <mergeCell ref="C12:N24"/>
    <mergeCell ref="A25:N25"/>
    <mergeCell ref="B26:G26"/>
    <mergeCell ref="I26:N26"/>
    <mergeCell ref="B30:G30"/>
    <mergeCell ref="I30:N30"/>
    <mergeCell ref="A31:N31"/>
    <mergeCell ref="A32:H32"/>
    <mergeCell ref="I32:J32"/>
    <mergeCell ref="K32:L32"/>
    <mergeCell ref="M32:N32"/>
    <mergeCell ref="B27:G27"/>
    <mergeCell ref="I27:N27"/>
    <mergeCell ref="B28:G28"/>
    <mergeCell ref="I28:N28"/>
    <mergeCell ref="B29:G29"/>
    <mergeCell ref="I29:N29"/>
  </mergeCells>
  <conditionalFormatting sqref="C46:N53 C55:N55 C57:N57 C59:N59">
    <cfRule type="cellIs" dxfId="23" priority="1" stopIfTrue="1" operator="equal">
      <formula>"x"</formula>
    </cfRule>
  </conditionalFormatting>
  <conditionalFormatting sqref="C54:N54 C56:N56 C58:N58 C60:N60">
    <cfRule type="cellIs" dxfId="22"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6:N60" xr:uid="{00000000-0002-0000-2300-000000000000}"/>
  </dataValidations>
  <pageMargins left="0.7" right="0.7" top="0.75" bottom="0.75" header="0.3" footer="0.3"/>
  <pageSetup paperSize="8" scale="75" orientation="portrait"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R74"/>
  <sheetViews>
    <sheetView topLeftCell="A44" workbookViewId="0">
      <selection activeCell="I31" sqref="I31:R37"/>
    </sheetView>
  </sheetViews>
  <sheetFormatPr defaultRowHeight="15" x14ac:dyDescent="0.25"/>
  <cols>
    <col min="2" max="2" width="12.140625" customWidth="1"/>
  </cols>
  <sheetData>
    <row r="1" spans="1:18" ht="18.75" thickBot="1" x14ac:dyDescent="0.3">
      <c r="A1" s="520" t="s">
        <v>439</v>
      </c>
      <c r="B1" s="520"/>
      <c r="C1" s="520"/>
      <c r="D1" s="520"/>
      <c r="E1" s="520"/>
      <c r="F1" s="520"/>
      <c r="G1" s="520"/>
      <c r="H1" s="520"/>
      <c r="I1" s="520"/>
      <c r="J1" s="520"/>
      <c r="K1" s="520"/>
      <c r="L1" s="520"/>
      <c r="M1" s="520"/>
      <c r="N1" s="520"/>
      <c r="O1" s="50"/>
      <c r="P1" s="50"/>
      <c r="Q1" s="50"/>
      <c r="R1" s="50"/>
    </row>
    <row r="2" spans="1:18" x14ac:dyDescent="0.25">
      <c r="A2" s="51"/>
      <c r="B2" s="51"/>
      <c r="C2" s="51"/>
      <c r="D2" s="51"/>
      <c r="E2" s="51"/>
      <c r="F2" s="51"/>
      <c r="G2" s="51"/>
      <c r="H2" s="51"/>
      <c r="I2" s="51"/>
      <c r="J2" s="51"/>
      <c r="K2" s="51"/>
      <c r="L2" s="51"/>
      <c r="M2" s="51"/>
      <c r="N2" s="51"/>
      <c r="O2" s="52"/>
      <c r="P2" s="52"/>
      <c r="Q2" s="52"/>
      <c r="R2" s="52"/>
    </row>
    <row r="3" spans="1:18" x14ac:dyDescent="0.25">
      <c r="A3" s="521" t="s">
        <v>388</v>
      </c>
      <c r="B3" s="522"/>
      <c r="C3" s="522"/>
      <c r="D3" s="523"/>
      <c r="E3" s="524" t="s">
        <v>750</v>
      </c>
      <c r="F3" s="525"/>
      <c r="G3" s="525"/>
      <c r="H3" s="526"/>
      <c r="I3" s="527" t="s">
        <v>748</v>
      </c>
      <c r="J3" s="528"/>
      <c r="K3" s="528"/>
      <c r="L3" s="528"/>
      <c r="M3" s="528"/>
      <c r="N3" s="528"/>
      <c r="O3" s="52"/>
      <c r="P3" s="52"/>
      <c r="Q3" s="52"/>
      <c r="R3" s="52"/>
    </row>
    <row r="4" spans="1:18" x14ac:dyDescent="0.25">
      <c r="A4" s="529" t="s">
        <v>389</v>
      </c>
      <c r="B4" s="530"/>
      <c r="C4" s="530"/>
      <c r="D4" s="531"/>
      <c r="E4" s="535" t="s">
        <v>751</v>
      </c>
      <c r="F4" s="536"/>
      <c r="G4" s="536"/>
      <c r="H4" s="536"/>
      <c r="I4" s="537" t="s">
        <v>749</v>
      </c>
      <c r="J4" s="538"/>
      <c r="K4" s="538"/>
      <c r="L4" s="539"/>
      <c r="M4" s="539"/>
      <c r="N4" s="540"/>
      <c r="O4" s="52"/>
      <c r="P4" s="52"/>
      <c r="Q4" s="52"/>
      <c r="R4" s="52"/>
    </row>
    <row r="5" spans="1:18" x14ac:dyDescent="0.25">
      <c r="A5" s="532"/>
      <c r="B5" s="533"/>
      <c r="C5" s="533"/>
      <c r="D5" s="534"/>
      <c r="E5" s="536"/>
      <c r="F5" s="536"/>
      <c r="G5" s="536"/>
      <c r="H5" s="536"/>
      <c r="I5" s="541"/>
      <c r="J5" s="542"/>
      <c r="K5" s="542"/>
      <c r="L5" s="542"/>
      <c r="M5" s="542"/>
      <c r="N5" s="543"/>
      <c r="O5" s="52"/>
      <c r="P5" s="52"/>
      <c r="Q5" s="52"/>
      <c r="R5" s="52"/>
    </row>
    <row r="6" spans="1:18" x14ac:dyDescent="0.25">
      <c r="A6" s="557" t="s">
        <v>279</v>
      </c>
      <c r="B6" s="558"/>
      <c r="C6" s="558"/>
      <c r="D6" s="559"/>
      <c r="E6" s="563" t="s">
        <v>442</v>
      </c>
      <c r="F6" s="563"/>
      <c r="G6" s="563"/>
      <c r="H6" s="564"/>
      <c r="I6" s="567" t="s">
        <v>280</v>
      </c>
      <c r="J6" s="567"/>
      <c r="K6" s="567"/>
      <c r="L6" s="567"/>
      <c r="M6" s="567"/>
      <c r="N6" s="567"/>
      <c r="O6" s="52"/>
      <c r="P6" s="52"/>
      <c r="Q6" s="52"/>
      <c r="R6" s="52"/>
    </row>
    <row r="7" spans="1:18" x14ac:dyDescent="0.25">
      <c r="A7" s="560"/>
      <c r="B7" s="561"/>
      <c r="C7" s="561"/>
      <c r="D7" s="562"/>
      <c r="E7" s="565"/>
      <c r="F7" s="565"/>
      <c r="G7" s="565"/>
      <c r="H7" s="566"/>
      <c r="I7" s="568">
        <v>2025</v>
      </c>
      <c r="J7" s="569"/>
      <c r="K7" s="567">
        <v>2026</v>
      </c>
      <c r="L7" s="567"/>
      <c r="M7" s="567">
        <v>2027</v>
      </c>
      <c r="N7" s="567"/>
      <c r="O7" s="52"/>
      <c r="P7" s="52"/>
      <c r="Q7" s="52"/>
      <c r="R7" s="52"/>
    </row>
    <row r="8" spans="1:18" x14ac:dyDescent="0.25">
      <c r="A8" s="544" t="s">
        <v>281</v>
      </c>
      <c r="B8" s="545"/>
      <c r="C8" s="545"/>
      <c r="D8" s="546"/>
      <c r="E8" s="547" t="s">
        <v>440</v>
      </c>
      <c r="F8" s="547"/>
      <c r="G8" s="547"/>
      <c r="H8" s="548"/>
      <c r="I8" s="549" t="s">
        <v>338</v>
      </c>
      <c r="J8" s="550"/>
      <c r="K8" s="551"/>
      <c r="L8" s="551"/>
      <c r="M8" s="551"/>
      <c r="N8" s="551"/>
      <c r="O8" s="52"/>
      <c r="P8" s="52"/>
      <c r="Q8" s="52"/>
      <c r="R8" s="52"/>
    </row>
    <row r="9" spans="1:18" ht="51" customHeight="1" x14ac:dyDescent="0.25">
      <c r="A9" s="552" t="s">
        <v>283</v>
      </c>
      <c r="B9" s="553"/>
      <c r="C9" s="554" t="s">
        <v>757</v>
      </c>
      <c r="D9" s="555"/>
      <c r="E9" s="555"/>
      <c r="F9" s="555"/>
      <c r="G9" s="555"/>
      <c r="H9" s="555"/>
      <c r="I9" s="555"/>
      <c r="J9" s="555"/>
      <c r="K9" s="555"/>
      <c r="L9" s="555"/>
      <c r="M9" s="555"/>
      <c r="N9" s="556"/>
      <c r="O9" s="50"/>
      <c r="P9" s="50"/>
      <c r="Q9" s="50"/>
      <c r="R9" s="50"/>
    </row>
    <row r="10" spans="1:18" x14ac:dyDescent="0.25">
      <c r="A10" s="552"/>
      <c r="B10" s="553"/>
      <c r="C10" s="573"/>
      <c r="D10" s="574"/>
      <c r="E10" s="574"/>
      <c r="F10" s="574"/>
      <c r="G10" s="574"/>
      <c r="H10" s="574"/>
      <c r="I10" s="574"/>
      <c r="J10" s="574"/>
      <c r="K10" s="574"/>
      <c r="L10" s="574"/>
      <c r="M10" s="574"/>
      <c r="N10" s="575"/>
      <c r="O10" s="50"/>
      <c r="P10" s="50"/>
      <c r="Q10" s="50"/>
      <c r="R10" s="50"/>
    </row>
    <row r="11" spans="1:18" x14ac:dyDescent="0.25">
      <c r="A11" s="576" t="s">
        <v>284</v>
      </c>
      <c r="B11" s="577"/>
      <c r="C11" s="1001" t="s">
        <v>822</v>
      </c>
      <c r="D11" s="1083"/>
      <c r="E11" s="1083"/>
      <c r="F11" s="1083"/>
      <c r="G11" s="1083"/>
      <c r="H11" s="1083"/>
      <c r="I11" s="1083"/>
      <c r="J11" s="1083"/>
      <c r="K11" s="1083"/>
      <c r="L11" s="1083"/>
      <c r="M11" s="1083"/>
      <c r="N11" s="1084"/>
      <c r="O11" s="50"/>
      <c r="P11" s="50"/>
      <c r="Q11" s="50"/>
      <c r="R11" s="50"/>
    </row>
    <row r="12" spans="1:18" x14ac:dyDescent="0.25">
      <c r="A12" s="578"/>
      <c r="B12" s="579"/>
      <c r="C12" s="1085"/>
      <c r="D12" s="1086"/>
      <c r="E12" s="1086"/>
      <c r="F12" s="1086"/>
      <c r="G12" s="1086"/>
      <c r="H12" s="1086"/>
      <c r="I12" s="1086"/>
      <c r="J12" s="1086"/>
      <c r="K12" s="1086"/>
      <c r="L12" s="1086"/>
      <c r="M12" s="1086"/>
      <c r="N12" s="1087"/>
      <c r="O12" s="50"/>
      <c r="P12" s="50"/>
      <c r="Q12" s="50"/>
      <c r="R12" s="50"/>
    </row>
    <row r="13" spans="1:18" x14ac:dyDescent="0.25">
      <c r="A13" s="578"/>
      <c r="B13" s="579"/>
      <c r="C13" s="1085"/>
      <c r="D13" s="1086"/>
      <c r="E13" s="1086"/>
      <c r="F13" s="1086"/>
      <c r="G13" s="1086"/>
      <c r="H13" s="1086"/>
      <c r="I13" s="1086"/>
      <c r="J13" s="1086"/>
      <c r="K13" s="1086"/>
      <c r="L13" s="1086"/>
      <c r="M13" s="1086"/>
      <c r="N13" s="1087"/>
      <c r="O13" s="50"/>
      <c r="P13" s="50"/>
      <c r="Q13" s="50"/>
      <c r="R13" s="50"/>
    </row>
    <row r="14" spans="1:18" x14ac:dyDescent="0.25">
      <c r="A14" s="578"/>
      <c r="B14" s="579"/>
      <c r="C14" s="1085"/>
      <c r="D14" s="1086"/>
      <c r="E14" s="1086"/>
      <c r="F14" s="1086"/>
      <c r="G14" s="1086"/>
      <c r="H14" s="1086"/>
      <c r="I14" s="1086"/>
      <c r="J14" s="1086"/>
      <c r="K14" s="1086"/>
      <c r="L14" s="1086"/>
      <c r="M14" s="1086"/>
      <c r="N14" s="1087"/>
      <c r="O14" s="50"/>
      <c r="P14" s="50"/>
      <c r="Q14" s="50"/>
      <c r="R14" s="50"/>
    </row>
    <row r="15" spans="1:18" x14ac:dyDescent="0.25">
      <c r="A15" s="578"/>
      <c r="B15" s="579"/>
      <c r="C15" s="1085"/>
      <c r="D15" s="1086"/>
      <c r="E15" s="1086"/>
      <c r="F15" s="1086"/>
      <c r="G15" s="1086"/>
      <c r="H15" s="1086"/>
      <c r="I15" s="1086"/>
      <c r="J15" s="1086"/>
      <c r="K15" s="1086"/>
      <c r="L15" s="1086"/>
      <c r="M15" s="1086"/>
      <c r="N15" s="1087"/>
      <c r="O15" s="50"/>
      <c r="P15" s="50"/>
      <c r="Q15" s="50"/>
      <c r="R15" s="50"/>
    </row>
    <row r="16" spans="1:18" x14ac:dyDescent="0.25">
      <c r="A16" s="578"/>
      <c r="B16" s="579"/>
      <c r="C16" s="1085"/>
      <c r="D16" s="1086"/>
      <c r="E16" s="1086"/>
      <c r="F16" s="1086"/>
      <c r="G16" s="1086"/>
      <c r="H16" s="1086"/>
      <c r="I16" s="1086"/>
      <c r="J16" s="1086"/>
      <c r="K16" s="1086"/>
      <c r="L16" s="1086"/>
      <c r="M16" s="1086"/>
      <c r="N16" s="1087"/>
      <c r="O16" s="50"/>
      <c r="P16" s="50"/>
      <c r="Q16" s="50"/>
      <c r="R16" s="50"/>
    </row>
    <row r="17" spans="1:18" ht="12" customHeight="1" x14ac:dyDescent="0.25">
      <c r="A17" s="578"/>
      <c r="B17" s="579"/>
      <c r="C17" s="1085"/>
      <c r="D17" s="1086"/>
      <c r="E17" s="1086"/>
      <c r="F17" s="1086"/>
      <c r="G17" s="1086"/>
      <c r="H17" s="1086"/>
      <c r="I17" s="1086"/>
      <c r="J17" s="1086"/>
      <c r="K17" s="1086"/>
      <c r="L17" s="1086"/>
      <c r="M17" s="1086"/>
      <c r="N17" s="1087"/>
      <c r="O17" s="50"/>
      <c r="P17" s="50"/>
      <c r="Q17" s="50"/>
      <c r="R17" s="50"/>
    </row>
    <row r="18" spans="1:18" ht="15.75" hidden="1" customHeight="1" x14ac:dyDescent="0.25">
      <c r="A18" s="578"/>
      <c r="B18" s="579"/>
      <c r="C18" s="1085"/>
      <c r="D18" s="1086"/>
      <c r="E18" s="1086"/>
      <c r="F18" s="1086"/>
      <c r="G18" s="1086"/>
      <c r="H18" s="1086"/>
      <c r="I18" s="1086"/>
      <c r="J18" s="1086"/>
      <c r="K18" s="1086"/>
      <c r="L18" s="1086"/>
      <c r="M18" s="1086"/>
      <c r="N18" s="1087"/>
      <c r="O18" s="50"/>
      <c r="P18" s="50"/>
      <c r="Q18" s="50"/>
      <c r="R18" s="50"/>
    </row>
    <row r="19" spans="1:18" ht="15.75" hidden="1" customHeight="1" x14ac:dyDescent="0.25">
      <c r="A19" s="578"/>
      <c r="B19" s="579"/>
      <c r="C19" s="1085"/>
      <c r="D19" s="1086"/>
      <c r="E19" s="1086"/>
      <c r="F19" s="1086"/>
      <c r="G19" s="1086"/>
      <c r="H19" s="1086"/>
      <c r="I19" s="1086"/>
      <c r="J19" s="1086"/>
      <c r="K19" s="1086"/>
      <c r="L19" s="1086"/>
      <c r="M19" s="1086"/>
      <c r="N19" s="1087"/>
      <c r="O19" s="50"/>
      <c r="P19" s="50"/>
      <c r="Q19" s="50"/>
      <c r="R19" s="50"/>
    </row>
    <row r="20" spans="1:18" hidden="1" x14ac:dyDescent="0.25">
      <c r="A20" s="578"/>
      <c r="B20" s="579"/>
      <c r="C20" s="1085"/>
      <c r="D20" s="1086"/>
      <c r="E20" s="1086"/>
      <c r="F20" s="1086"/>
      <c r="G20" s="1086"/>
      <c r="H20" s="1086"/>
      <c r="I20" s="1086"/>
      <c r="J20" s="1086"/>
      <c r="K20" s="1086"/>
      <c r="L20" s="1086"/>
      <c r="M20" s="1086"/>
      <c r="N20" s="1087"/>
      <c r="O20" s="50"/>
      <c r="P20" s="50"/>
      <c r="Q20" s="50"/>
      <c r="R20" s="50"/>
    </row>
    <row r="21" spans="1:18" hidden="1" x14ac:dyDescent="0.25">
      <c r="A21" s="578"/>
      <c r="B21" s="579"/>
      <c r="C21" s="1085"/>
      <c r="D21" s="1086"/>
      <c r="E21" s="1086"/>
      <c r="F21" s="1086"/>
      <c r="G21" s="1086"/>
      <c r="H21" s="1086"/>
      <c r="I21" s="1086"/>
      <c r="J21" s="1086"/>
      <c r="K21" s="1086"/>
      <c r="L21" s="1086"/>
      <c r="M21" s="1086"/>
      <c r="N21" s="1087"/>
      <c r="O21" s="50"/>
      <c r="P21" s="50"/>
      <c r="Q21" s="50"/>
      <c r="R21" s="50"/>
    </row>
    <row r="22" spans="1:18" hidden="1" x14ac:dyDescent="0.25">
      <c r="A22" s="578"/>
      <c r="B22" s="579"/>
      <c r="C22" s="1085"/>
      <c r="D22" s="1086"/>
      <c r="E22" s="1086"/>
      <c r="F22" s="1086"/>
      <c r="G22" s="1086"/>
      <c r="H22" s="1086"/>
      <c r="I22" s="1086"/>
      <c r="J22" s="1086"/>
      <c r="K22" s="1086"/>
      <c r="L22" s="1086"/>
      <c r="M22" s="1086"/>
      <c r="N22" s="1087"/>
      <c r="O22" s="50"/>
      <c r="P22" s="50"/>
      <c r="Q22" s="50"/>
      <c r="R22" s="50"/>
    </row>
    <row r="23" spans="1:18" hidden="1" x14ac:dyDescent="0.25">
      <c r="A23" s="580"/>
      <c r="B23" s="581"/>
      <c r="C23" s="1088"/>
      <c r="D23" s="1089"/>
      <c r="E23" s="1089"/>
      <c r="F23" s="1089"/>
      <c r="G23" s="1089"/>
      <c r="H23" s="1089"/>
      <c r="I23" s="1089"/>
      <c r="J23" s="1089"/>
      <c r="K23" s="1089"/>
      <c r="L23" s="1089"/>
      <c r="M23" s="1089"/>
      <c r="N23" s="1090"/>
      <c r="O23" s="50"/>
      <c r="P23" s="50"/>
      <c r="Q23" s="50"/>
      <c r="R23" s="50"/>
    </row>
    <row r="24" spans="1:18" x14ac:dyDescent="0.25">
      <c r="A24" s="591" t="s">
        <v>0</v>
      </c>
      <c r="B24" s="592"/>
      <c r="C24" s="592"/>
      <c r="D24" s="592"/>
      <c r="E24" s="592"/>
      <c r="F24" s="592"/>
      <c r="G24" s="592"/>
      <c r="H24" s="592"/>
      <c r="I24" s="592"/>
      <c r="J24" s="592"/>
      <c r="K24" s="592"/>
      <c r="L24" s="592"/>
      <c r="M24" s="592"/>
      <c r="N24" s="593"/>
      <c r="O24" s="50"/>
      <c r="P24" s="50"/>
      <c r="Q24" s="50"/>
      <c r="R24" s="267"/>
    </row>
    <row r="25" spans="1:18" x14ac:dyDescent="0.25">
      <c r="A25" s="54">
        <v>1</v>
      </c>
      <c r="B25" s="570" t="s">
        <v>771</v>
      </c>
      <c r="C25" s="571"/>
      <c r="D25" s="571"/>
      <c r="E25" s="571"/>
      <c r="F25" s="571"/>
      <c r="G25" s="572"/>
      <c r="H25" s="54">
        <v>6</v>
      </c>
      <c r="I25" s="570"/>
      <c r="J25" s="571"/>
      <c r="K25" s="571"/>
      <c r="L25" s="571"/>
      <c r="M25" s="571"/>
      <c r="N25" s="572"/>
      <c r="O25" s="50"/>
      <c r="P25" s="50"/>
      <c r="Q25" s="50"/>
      <c r="R25" s="267"/>
    </row>
    <row r="26" spans="1:18" x14ac:dyDescent="0.25">
      <c r="A26" s="54">
        <v>2</v>
      </c>
      <c r="B26" s="570" t="s">
        <v>770</v>
      </c>
      <c r="C26" s="571"/>
      <c r="D26" s="571"/>
      <c r="E26" s="571"/>
      <c r="F26" s="571"/>
      <c r="G26" s="572"/>
      <c r="H26" s="54">
        <v>7</v>
      </c>
      <c r="I26" s="570"/>
      <c r="J26" s="571"/>
      <c r="K26" s="571"/>
      <c r="L26" s="571"/>
      <c r="M26" s="571"/>
      <c r="N26" s="572"/>
      <c r="O26" s="50"/>
      <c r="P26" s="50"/>
      <c r="Q26" s="50"/>
      <c r="R26" s="267"/>
    </row>
    <row r="27" spans="1:18" x14ac:dyDescent="0.25">
      <c r="A27" s="54">
        <v>3</v>
      </c>
      <c r="B27" s="570" t="s">
        <v>772</v>
      </c>
      <c r="C27" s="571"/>
      <c r="D27" s="571"/>
      <c r="E27" s="571"/>
      <c r="F27" s="571"/>
      <c r="G27" s="572"/>
      <c r="H27" s="54">
        <v>8</v>
      </c>
      <c r="I27" s="570"/>
      <c r="J27" s="571"/>
      <c r="K27" s="571"/>
      <c r="L27" s="571"/>
      <c r="M27" s="571"/>
      <c r="N27" s="572"/>
      <c r="O27" s="50"/>
      <c r="P27" s="50"/>
      <c r="Q27" s="50"/>
      <c r="R27" s="267"/>
    </row>
    <row r="28" spans="1:18" x14ac:dyDescent="0.25">
      <c r="A28" s="54">
        <v>4</v>
      </c>
      <c r="B28" s="570"/>
      <c r="C28" s="571"/>
      <c r="D28" s="571"/>
      <c r="E28" s="571"/>
      <c r="F28" s="571"/>
      <c r="G28" s="572"/>
      <c r="H28" s="54">
        <v>9</v>
      </c>
      <c r="I28" s="570"/>
      <c r="J28" s="571"/>
      <c r="K28" s="571"/>
      <c r="L28" s="571"/>
      <c r="M28" s="571"/>
      <c r="N28" s="572"/>
      <c r="O28" s="50"/>
      <c r="P28" s="50"/>
      <c r="Q28" s="50"/>
      <c r="R28" s="50"/>
    </row>
    <row r="29" spans="1:18" x14ac:dyDescent="0.25">
      <c r="A29" s="54">
        <v>5</v>
      </c>
      <c r="B29" s="570"/>
      <c r="C29" s="571"/>
      <c r="D29" s="571"/>
      <c r="E29" s="571"/>
      <c r="F29" s="571"/>
      <c r="G29" s="572"/>
      <c r="H29" s="54">
        <v>10</v>
      </c>
      <c r="I29" s="599"/>
      <c r="J29" s="599"/>
      <c r="K29" s="599"/>
      <c r="L29" s="599"/>
      <c r="M29" s="599"/>
      <c r="N29" s="599"/>
      <c r="O29" s="50"/>
      <c r="P29" s="50"/>
      <c r="Q29" s="50"/>
      <c r="R29" s="50"/>
    </row>
    <row r="30" spans="1:18" x14ac:dyDescent="0.25">
      <c r="A30" s="600" t="s">
        <v>286</v>
      </c>
      <c r="B30" s="601"/>
      <c r="C30" s="601"/>
      <c r="D30" s="601"/>
      <c r="E30" s="601"/>
      <c r="F30" s="601"/>
      <c r="G30" s="601"/>
      <c r="H30" s="601"/>
      <c r="I30" s="601"/>
      <c r="J30" s="601"/>
      <c r="K30" s="601"/>
      <c r="L30" s="601"/>
      <c r="M30" s="601"/>
      <c r="N30" s="602"/>
      <c r="O30" s="55"/>
      <c r="P30" s="55"/>
      <c r="Q30" s="55"/>
      <c r="R30" s="56"/>
    </row>
    <row r="31" spans="1:18" x14ac:dyDescent="0.25">
      <c r="A31" s="603" t="s">
        <v>287</v>
      </c>
      <c r="B31" s="604"/>
      <c r="C31" s="604"/>
      <c r="D31" s="604"/>
      <c r="E31" s="604"/>
      <c r="F31" s="604"/>
      <c r="G31" s="604"/>
      <c r="H31" s="605"/>
      <c r="I31" s="591" t="s">
        <v>909</v>
      </c>
      <c r="J31" s="593"/>
      <c r="K31" s="606" t="s">
        <v>910</v>
      </c>
      <c r="L31" s="606"/>
      <c r="M31" s="594" t="s">
        <v>288</v>
      </c>
      <c r="N31" s="594"/>
      <c r="O31" s="594">
        <v>2027</v>
      </c>
      <c r="P31" s="594"/>
      <c r="Q31" s="594">
        <v>2028</v>
      </c>
      <c r="R31" s="594"/>
    </row>
    <row r="32" spans="1:18" x14ac:dyDescent="0.25">
      <c r="A32" s="595"/>
      <c r="B32" s="596"/>
      <c r="C32" s="596"/>
      <c r="D32" s="596"/>
      <c r="E32" s="596"/>
      <c r="F32" s="596"/>
      <c r="G32" s="596"/>
      <c r="H32" s="597"/>
      <c r="I32" s="598"/>
      <c r="J32" s="598"/>
      <c r="K32" s="598"/>
      <c r="L32" s="598"/>
      <c r="M32" s="598"/>
      <c r="N32" s="598"/>
      <c r="O32" s="598"/>
      <c r="P32" s="598"/>
      <c r="Q32" s="598"/>
      <c r="R32" s="598"/>
    </row>
    <row r="33" spans="1:18" ht="15" customHeight="1" x14ac:dyDescent="0.25">
      <c r="A33" s="603" t="s">
        <v>289</v>
      </c>
      <c r="B33" s="604"/>
      <c r="C33" s="604"/>
      <c r="D33" s="604"/>
      <c r="E33" s="604"/>
      <c r="F33" s="604"/>
      <c r="G33" s="604"/>
      <c r="H33" s="605"/>
      <c r="I33" s="591" t="s">
        <v>909</v>
      </c>
      <c r="J33" s="593"/>
      <c r="K33" s="606" t="s">
        <v>910</v>
      </c>
      <c r="L33" s="606"/>
      <c r="M33" s="594" t="s">
        <v>288</v>
      </c>
      <c r="N33" s="594"/>
      <c r="O33" s="594">
        <v>2027</v>
      </c>
      <c r="P33" s="594"/>
      <c r="Q33" s="594">
        <v>2028</v>
      </c>
      <c r="R33" s="594"/>
    </row>
    <row r="34" spans="1:18" x14ac:dyDescent="0.25">
      <c r="A34" s="595"/>
      <c r="B34" s="596"/>
      <c r="C34" s="596"/>
      <c r="D34" s="596"/>
      <c r="E34" s="596"/>
      <c r="F34" s="596"/>
      <c r="G34" s="596"/>
      <c r="H34" s="597"/>
      <c r="I34" s="607"/>
      <c r="J34" s="598"/>
      <c r="K34" s="607"/>
      <c r="L34" s="598"/>
      <c r="M34" s="598"/>
      <c r="N34" s="598"/>
      <c r="O34" s="607"/>
      <c r="P34" s="598"/>
      <c r="Q34" s="607"/>
      <c r="R34" s="598"/>
    </row>
    <row r="35" spans="1:18" ht="15" customHeight="1" x14ac:dyDescent="0.25">
      <c r="A35" s="603" t="s">
        <v>290</v>
      </c>
      <c r="B35" s="604"/>
      <c r="C35" s="604"/>
      <c r="D35" s="604"/>
      <c r="E35" s="604"/>
      <c r="F35" s="604"/>
      <c r="G35" s="604"/>
      <c r="H35" s="605"/>
      <c r="I35" s="591" t="s">
        <v>909</v>
      </c>
      <c r="J35" s="593"/>
      <c r="K35" s="606" t="s">
        <v>910</v>
      </c>
      <c r="L35" s="606"/>
      <c r="M35" s="594" t="s">
        <v>288</v>
      </c>
      <c r="N35" s="594"/>
      <c r="O35" s="594">
        <v>2027</v>
      </c>
      <c r="P35" s="594"/>
      <c r="Q35" s="594">
        <v>2028</v>
      </c>
      <c r="R35" s="594"/>
    </row>
    <row r="36" spans="1:18" x14ac:dyDescent="0.25">
      <c r="A36" s="595"/>
      <c r="B36" s="596"/>
      <c r="C36" s="596"/>
      <c r="D36" s="596"/>
      <c r="E36" s="596"/>
      <c r="F36" s="596"/>
      <c r="G36" s="596"/>
      <c r="H36" s="597"/>
      <c r="I36" s="598"/>
      <c r="J36" s="598"/>
      <c r="K36" s="598"/>
      <c r="L36" s="598"/>
      <c r="M36" s="598"/>
      <c r="N36" s="598"/>
      <c r="O36" s="608"/>
      <c r="P36" s="608"/>
      <c r="Q36" s="608"/>
      <c r="R36" s="608"/>
    </row>
    <row r="37" spans="1:18" ht="15" customHeight="1" x14ac:dyDescent="0.25">
      <c r="A37" s="603" t="s">
        <v>291</v>
      </c>
      <c r="B37" s="604"/>
      <c r="C37" s="604"/>
      <c r="D37" s="604"/>
      <c r="E37" s="604"/>
      <c r="F37" s="604"/>
      <c r="G37" s="604"/>
      <c r="H37" s="605"/>
      <c r="I37" s="591" t="s">
        <v>909</v>
      </c>
      <c r="J37" s="593"/>
      <c r="K37" s="606" t="s">
        <v>910</v>
      </c>
      <c r="L37" s="606"/>
      <c r="M37" s="594" t="s">
        <v>288</v>
      </c>
      <c r="N37" s="594"/>
      <c r="O37" s="594">
        <v>2027</v>
      </c>
      <c r="P37" s="594"/>
      <c r="Q37" s="594">
        <v>2028</v>
      </c>
      <c r="R37" s="594"/>
    </row>
    <row r="38" spans="1:18" x14ac:dyDescent="0.25">
      <c r="A38" s="609"/>
      <c r="B38" s="610"/>
      <c r="C38" s="610"/>
      <c r="D38" s="610"/>
      <c r="E38" s="610"/>
      <c r="F38" s="610"/>
      <c r="G38" s="610"/>
      <c r="H38" s="611"/>
      <c r="I38" s="598"/>
      <c r="J38" s="598"/>
      <c r="K38" s="598"/>
      <c r="L38" s="598"/>
      <c r="M38" s="598"/>
      <c r="N38" s="598"/>
      <c r="O38" s="598"/>
      <c r="P38" s="598"/>
      <c r="Q38" s="598"/>
      <c r="R38" s="598"/>
    </row>
    <row r="39" spans="1:18" x14ac:dyDescent="0.25">
      <c r="A39" s="50"/>
      <c r="B39" s="50"/>
      <c r="C39" s="50"/>
      <c r="D39" s="50"/>
      <c r="E39" s="50"/>
      <c r="F39" s="50"/>
      <c r="G39" s="50"/>
      <c r="H39" s="50"/>
      <c r="I39" s="50"/>
      <c r="J39" s="50"/>
      <c r="K39" s="50"/>
      <c r="L39" s="50"/>
      <c r="M39" s="50"/>
      <c r="N39" s="50"/>
      <c r="O39" s="50"/>
      <c r="P39" s="50"/>
      <c r="Q39" s="50"/>
      <c r="R39" s="50"/>
    </row>
    <row r="40" spans="1:18" x14ac:dyDescent="0.25">
      <c r="A40" s="600" t="s">
        <v>292</v>
      </c>
      <c r="B40" s="601"/>
      <c r="C40" s="601"/>
      <c r="D40" s="601"/>
      <c r="E40" s="601"/>
      <c r="F40" s="601"/>
      <c r="G40" s="601"/>
      <c r="H40" s="601"/>
      <c r="I40" s="601"/>
      <c r="J40" s="601"/>
      <c r="K40" s="601"/>
      <c r="L40" s="601"/>
      <c r="M40" s="601"/>
      <c r="N40" s="602"/>
      <c r="O40" s="50"/>
      <c r="P40" s="50"/>
      <c r="Q40" s="50"/>
      <c r="R40" s="50"/>
    </row>
    <row r="41" spans="1:18" ht="42.75" x14ac:dyDescent="0.25">
      <c r="A41" s="594" t="s">
        <v>293</v>
      </c>
      <c r="B41" s="594"/>
      <c r="C41" s="57" t="s">
        <v>294</v>
      </c>
      <c r="D41" s="57" t="s">
        <v>295</v>
      </c>
      <c r="E41" s="57" t="s">
        <v>296</v>
      </c>
      <c r="F41" s="57" t="s">
        <v>297</v>
      </c>
      <c r="G41" s="57" t="s">
        <v>298</v>
      </c>
      <c r="H41" s="57" t="s">
        <v>299</v>
      </c>
      <c r="I41" s="57" t="s">
        <v>300</v>
      </c>
      <c r="J41" s="57" t="s">
        <v>301</v>
      </c>
      <c r="K41" s="57" t="s">
        <v>302</v>
      </c>
      <c r="L41" s="57" t="s">
        <v>303</v>
      </c>
      <c r="M41" s="57" t="s">
        <v>304</v>
      </c>
      <c r="N41" s="57" t="s">
        <v>305</v>
      </c>
      <c r="O41" s="50"/>
      <c r="P41" s="50"/>
      <c r="Q41" s="50"/>
      <c r="R41" s="50"/>
    </row>
    <row r="42" spans="1:18" x14ac:dyDescent="0.25">
      <c r="A42" s="612">
        <f>IF(A25&gt;0,A25,"")</f>
        <v>1</v>
      </c>
      <c r="B42" s="613"/>
      <c r="C42" s="58"/>
      <c r="D42" s="58"/>
      <c r="E42" s="58"/>
      <c r="F42" s="58"/>
      <c r="G42" s="58"/>
      <c r="H42" s="58"/>
      <c r="I42" s="254"/>
      <c r="J42" s="268"/>
      <c r="K42" s="254"/>
      <c r="L42" s="58"/>
      <c r="M42" s="58"/>
      <c r="N42" s="58"/>
      <c r="O42" s="50"/>
      <c r="P42" s="50"/>
      <c r="Q42" s="50"/>
      <c r="R42" s="50"/>
    </row>
    <row r="43" spans="1:18" x14ac:dyDescent="0.25">
      <c r="A43" s="612">
        <f>IF(A26&gt;0,A26,"")</f>
        <v>2</v>
      </c>
      <c r="B43" s="613"/>
      <c r="C43" s="58"/>
      <c r="D43" s="58"/>
      <c r="E43" s="58"/>
      <c r="F43" s="58"/>
      <c r="G43" s="58"/>
      <c r="H43" s="58"/>
      <c r="I43" s="58"/>
      <c r="J43" s="58"/>
      <c r="K43" s="58"/>
      <c r="L43" s="58"/>
      <c r="M43" s="58"/>
      <c r="N43" s="58"/>
      <c r="O43" s="50"/>
      <c r="P43" s="50"/>
      <c r="Q43" s="50"/>
      <c r="R43" s="50"/>
    </row>
    <row r="44" spans="1:18" x14ac:dyDescent="0.25">
      <c r="A44" s="612">
        <f>IF(A27&gt;0,A27,"")</f>
        <v>3</v>
      </c>
      <c r="B44" s="613"/>
      <c r="C44" s="58"/>
      <c r="D44" s="125"/>
      <c r="E44" s="58"/>
      <c r="F44" s="58"/>
      <c r="G44" s="58"/>
      <c r="H44" s="58"/>
      <c r="I44" s="58"/>
      <c r="J44" s="58"/>
      <c r="K44" s="58"/>
      <c r="L44" s="58"/>
      <c r="M44" s="58"/>
      <c r="N44" s="58"/>
      <c r="O44" s="50"/>
      <c r="P44" s="50"/>
      <c r="Q44" s="50"/>
      <c r="R44" s="50"/>
    </row>
    <row r="45" spans="1:18" x14ac:dyDescent="0.25">
      <c r="A45" s="612">
        <v>4</v>
      </c>
      <c r="B45" s="613"/>
      <c r="C45" s="58"/>
      <c r="D45" s="58"/>
      <c r="E45" s="58"/>
      <c r="F45" s="58"/>
      <c r="G45" s="58"/>
      <c r="H45" s="58"/>
      <c r="I45" s="58"/>
      <c r="J45" s="58"/>
      <c r="K45" s="58"/>
      <c r="L45" s="58"/>
      <c r="M45" s="58"/>
      <c r="N45" s="58"/>
      <c r="O45" s="50"/>
      <c r="P45" s="50"/>
      <c r="Q45" s="50"/>
      <c r="R45" s="50"/>
    </row>
    <row r="46" spans="1:18" ht="15.75" thickBot="1" x14ac:dyDescent="0.3">
      <c r="A46" s="612">
        <v>5</v>
      </c>
      <c r="B46" s="613"/>
      <c r="C46" s="58"/>
      <c r="D46" s="58"/>
      <c r="E46" s="58"/>
      <c r="F46" s="58"/>
      <c r="G46" s="58"/>
      <c r="H46" s="58"/>
      <c r="I46" s="58"/>
      <c r="J46" s="58"/>
      <c r="K46" s="58"/>
      <c r="L46" s="58"/>
      <c r="M46" s="58"/>
      <c r="N46" s="59"/>
      <c r="O46" s="50"/>
      <c r="P46" s="50"/>
      <c r="Q46" s="50"/>
      <c r="R46" s="50"/>
    </row>
    <row r="47" spans="1:18" x14ac:dyDescent="0.25">
      <c r="A47" s="612">
        <v>6</v>
      </c>
      <c r="B47" s="613"/>
      <c r="C47" s="58"/>
      <c r="D47" s="58"/>
      <c r="E47" s="58"/>
      <c r="F47" s="58"/>
      <c r="G47" s="58"/>
      <c r="H47" s="58"/>
      <c r="I47" s="58"/>
      <c r="J47" s="58"/>
      <c r="K47" s="58"/>
      <c r="L47" s="58"/>
      <c r="M47" s="58"/>
      <c r="N47" s="58"/>
      <c r="O47" s="50"/>
      <c r="P47" s="50"/>
      <c r="Q47" s="50"/>
      <c r="R47" s="50"/>
    </row>
    <row r="48" spans="1:18" x14ac:dyDescent="0.25">
      <c r="A48" s="612">
        <v>7</v>
      </c>
      <c r="B48" s="613"/>
      <c r="C48" s="58"/>
      <c r="D48" s="58"/>
      <c r="E48" s="58"/>
      <c r="F48" s="58"/>
      <c r="G48" s="58"/>
      <c r="H48" s="58"/>
      <c r="I48" s="58"/>
      <c r="J48" s="58"/>
      <c r="K48" s="58"/>
      <c r="L48" s="58"/>
      <c r="M48" s="58"/>
      <c r="N48" s="58"/>
      <c r="O48" s="50"/>
      <c r="P48" s="50"/>
      <c r="Q48" s="50"/>
      <c r="R48" s="50"/>
    </row>
    <row r="49" spans="1:18" x14ac:dyDescent="0.25">
      <c r="A49" s="612">
        <v>8</v>
      </c>
      <c r="B49" s="613"/>
      <c r="C49" s="58"/>
      <c r="D49" s="58"/>
      <c r="E49" s="58"/>
      <c r="F49" s="58"/>
      <c r="G49" s="58"/>
      <c r="H49" s="58"/>
      <c r="I49" s="58"/>
      <c r="J49" s="58"/>
      <c r="K49" s="58"/>
      <c r="L49" s="58"/>
      <c r="M49" s="58"/>
      <c r="N49" s="60"/>
      <c r="O49" s="61"/>
      <c r="P49" s="50"/>
      <c r="Q49" s="50"/>
      <c r="R49" s="50"/>
    </row>
    <row r="50" spans="1:18" hidden="1" x14ac:dyDescent="0.25">
      <c r="A50" s="612">
        <v>9</v>
      </c>
      <c r="B50" s="613"/>
      <c r="C50" s="58"/>
      <c r="D50" s="58"/>
      <c r="E50" s="58"/>
      <c r="F50" s="58"/>
      <c r="G50" s="58"/>
      <c r="H50" s="58"/>
      <c r="I50" s="58"/>
      <c r="J50" s="58"/>
      <c r="K50" s="58"/>
      <c r="L50" s="58"/>
      <c r="M50" s="58"/>
      <c r="N50" s="58"/>
      <c r="O50" s="50"/>
      <c r="P50" s="50"/>
      <c r="Q50" s="50"/>
      <c r="R50" s="50"/>
    </row>
    <row r="51" spans="1:18" ht="15.75" hidden="1" thickBot="1" x14ac:dyDescent="0.3">
      <c r="A51" s="614"/>
      <c r="B51" s="615"/>
      <c r="C51" s="59"/>
      <c r="D51" s="59"/>
      <c r="E51" s="59"/>
      <c r="F51" s="59"/>
      <c r="G51" s="59"/>
      <c r="H51" s="59"/>
      <c r="I51" s="59"/>
      <c r="J51" s="59"/>
      <c r="K51" s="59"/>
      <c r="L51" s="59"/>
      <c r="M51" s="59"/>
      <c r="N51" s="59"/>
      <c r="O51" s="50"/>
      <c r="P51" s="50"/>
      <c r="Q51" s="50"/>
      <c r="R51" s="50"/>
    </row>
    <row r="52" spans="1:18" hidden="1" x14ac:dyDescent="0.25">
      <c r="A52" s="612">
        <v>10</v>
      </c>
      <c r="B52" s="613"/>
      <c r="C52" s="58"/>
      <c r="D52" s="58"/>
      <c r="E52" s="58"/>
      <c r="F52" s="58"/>
      <c r="G52" s="58"/>
      <c r="H52" s="58"/>
      <c r="I52" s="58"/>
      <c r="J52" s="58"/>
      <c r="K52" s="58"/>
      <c r="L52" s="58"/>
      <c r="M52" s="58"/>
      <c r="N52" s="58"/>
      <c r="O52" s="50"/>
      <c r="P52" s="50"/>
      <c r="Q52" s="50"/>
      <c r="R52" s="50"/>
    </row>
    <row r="53" spans="1:18" ht="15.75" hidden="1" thickBot="1" x14ac:dyDescent="0.3">
      <c r="A53" s="614"/>
      <c r="B53" s="615"/>
      <c r="C53" s="59"/>
      <c r="D53" s="59"/>
      <c r="E53" s="59"/>
      <c r="F53" s="59"/>
      <c r="G53" s="59"/>
      <c r="H53" s="59"/>
      <c r="I53" s="59"/>
      <c r="J53" s="59"/>
      <c r="K53" s="59"/>
      <c r="L53" s="59"/>
      <c r="M53" s="59"/>
      <c r="N53" s="59"/>
      <c r="O53" s="50"/>
      <c r="P53" s="50"/>
      <c r="Q53" s="50"/>
      <c r="R53" s="50"/>
    </row>
    <row r="54" spans="1:18" hidden="1" x14ac:dyDescent="0.25">
      <c r="A54" s="262"/>
      <c r="B54" s="262"/>
      <c r="C54" s="262"/>
      <c r="D54" s="262"/>
      <c r="E54" s="262"/>
      <c r="F54" s="262"/>
      <c r="G54" s="262"/>
      <c r="H54" s="262"/>
      <c r="I54" s="262"/>
      <c r="J54" s="262"/>
      <c r="K54" s="262"/>
      <c r="L54" s="262"/>
      <c r="M54" s="262"/>
      <c r="N54" s="262"/>
      <c r="O54" s="50"/>
      <c r="P54" s="50"/>
      <c r="Q54" s="50"/>
      <c r="R54" s="50"/>
    </row>
    <row r="55" spans="1:18" x14ac:dyDescent="0.25">
      <c r="A55" s="623" t="s">
        <v>306</v>
      </c>
      <c r="B55" s="624"/>
      <c r="C55" s="624"/>
      <c r="D55" s="624"/>
      <c r="E55" s="624"/>
      <c r="F55" s="624"/>
      <c r="G55" s="624"/>
      <c r="H55" s="624"/>
      <c r="I55" s="624"/>
      <c r="J55" s="624"/>
      <c r="K55" s="624"/>
      <c r="L55" s="624"/>
      <c r="M55" s="624"/>
      <c r="N55" s="625"/>
      <c r="O55" s="50"/>
      <c r="P55" s="50"/>
      <c r="Q55" s="50"/>
      <c r="R55" s="50"/>
    </row>
    <row r="56" spans="1:18" x14ac:dyDescent="0.25">
      <c r="A56" s="255" t="s">
        <v>307</v>
      </c>
      <c r="B56" s="626" t="s">
        <v>308</v>
      </c>
      <c r="C56" s="627"/>
      <c r="D56" s="627"/>
      <c r="E56" s="627"/>
      <c r="F56" s="628"/>
      <c r="G56" s="629" t="s">
        <v>309</v>
      </c>
      <c r="H56" s="629"/>
      <c r="I56" s="629" t="s">
        <v>310</v>
      </c>
      <c r="J56" s="629"/>
      <c r="K56" s="629" t="s">
        <v>311</v>
      </c>
      <c r="L56" s="629"/>
      <c r="M56" s="567" t="s">
        <v>312</v>
      </c>
      <c r="N56" s="567"/>
      <c r="O56" s="50"/>
      <c r="P56" s="50"/>
      <c r="Q56" s="50"/>
      <c r="R56" s="50"/>
    </row>
    <row r="57" spans="1:18" x14ac:dyDescent="0.25">
      <c r="A57" s="256" t="s">
        <v>680</v>
      </c>
      <c r="B57" s="616" t="s">
        <v>374</v>
      </c>
      <c r="C57" s="617"/>
      <c r="D57" s="617"/>
      <c r="E57" s="617"/>
      <c r="F57" s="618"/>
      <c r="G57" s="619">
        <v>26.33</v>
      </c>
      <c r="H57" s="620"/>
      <c r="I57" s="621">
        <v>30</v>
      </c>
      <c r="J57" s="621"/>
      <c r="K57" s="621">
        <v>45</v>
      </c>
      <c r="L57" s="621"/>
      <c r="M57" s="622">
        <f>G57*I57</f>
        <v>789.9</v>
      </c>
      <c r="N57" s="622"/>
      <c r="O57" s="50"/>
      <c r="P57" s="50"/>
      <c r="Q57" s="50"/>
      <c r="R57" s="50"/>
    </row>
    <row r="58" spans="1:18" x14ac:dyDescent="0.25">
      <c r="A58" s="256" t="s">
        <v>448</v>
      </c>
      <c r="B58" s="616" t="s">
        <v>375</v>
      </c>
      <c r="C58" s="617"/>
      <c r="D58" s="617"/>
      <c r="E58" s="617"/>
      <c r="F58" s="618"/>
      <c r="G58" s="619">
        <v>21.76</v>
      </c>
      <c r="H58" s="620"/>
      <c r="I58" s="621">
        <v>30</v>
      </c>
      <c r="J58" s="621"/>
      <c r="K58" s="621">
        <v>45</v>
      </c>
      <c r="L58" s="621"/>
      <c r="M58" s="622">
        <f>G58*I58</f>
        <v>652.80000000000007</v>
      </c>
      <c r="N58" s="622"/>
      <c r="O58" s="50"/>
      <c r="P58" s="50"/>
      <c r="Q58" s="50"/>
      <c r="R58" s="50"/>
    </row>
    <row r="59" spans="1:18" x14ac:dyDescent="0.25">
      <c r="A59" s="256" t="s">
        <v>448</v>
      </c>
      <c r="B59" s="616" t="s">
        <v>372</v>
      </c>
      <c r="C59" s="617"/>
      <c r="D59" s="617"/>
      <c r="E59" s="617"/>
      <c r="F59" s="618"/>
      <c r="G59" s="619">
        <v>27.3</v>
      </c>
      <c r="H59" s="620"/>
      <c r="I59" s="621">
        <v>20</v>
      </c>
      <c r="J59" s="621"/>
      <c r="K59" s="621">
        <v>10</v>
      </c>
      <c r="L59" s="621"/>
      <c r="M59" s="622">
        <f>G59*I59</f>
        <v>546</v>
      </c>
      <c r="N59" s="622"/>
      <c r="O59" s="50"/>
      <c r="P59" s="50"/>
      <c r="Q59" s="50"/>
      <c r="R59" s="50"/>
    </row>
    <row r="60" spans="1:18" x14ac:dyDescent="0.25">
      <c r="A60" s="256"/>
      <c r="B60" s="616"/>
      <c r="C60" s="617"/>
      <c r="D60" s="617"/>
      <c r="E60" s="617"/>
      <c r="F60" s="618"/>
      <c r="G60" s="619"/>
      <c r="H60" s="620"/>
      <c r="I60" s="621"/>
      <c r="J60" s="621"/>
      <c r="K60" s="621"/>
      <c r="L60" s="621"/>
      <c r="M60" s="630"/>
      <c r="N60" s="630"/>
      <c r="O60" s="50"/>
      <c r="P60" s="50"/>
      <c r="Q60" s="50"/>
      <c r="R60" s="50"/>
    </row>
    <row r="61" spans="1:18" x14ac:dyDescent="0.25">
      <c r="A61" s="256"/>
      <c r="B61" s="616"/>
      <c r="C61" s="617"/>
      <c r="D61" s="617"/>
      <c r="E61" s="617"/>
      <c r="F61" s="618"/>
      <c r="G61" s="619"/>
      <c r="H61" s="620"/>
      <c r="I61" s="621"/>
      <c r="J61" s="621"/>
      <c r="K61" s="621"/>
      <c r="L61" s="621"/>
      <c r="M61" s="630"/>
      <c r="N61" s="630"/>
      <c r="O61" s="50"/>
      <c r="P61" s="50"/>
      <c r="Q61" s="50"/>
      <c r="R61" s="50"/>
    </row>
    <row r="62" spans="1:18" x14ac:dyDescent="0.25">
      <c r="A62" s="256"/>
      <c r="B62" s="616"/>
      <c r="C62" s="617"/>
      <c r="D62" s="617"/>
      <c r="E62" s="617"/>
      <c r="F62" s="618"/>
      <c r="G62" s="619"/>
      <c r="H62" s="620"/>
      <c r="I62" s="621"/>
      <c r="J62" s="621"/>
      <c r="K62" s="621"/>
      <c r="L62" s="621"/>
      <c r="M62" s="630"/>
      <c r="N62" s="630"/>
      <c r="O62" s="50"/>
      <c r="P62" s="50"/>
      <c r="Q62" s="50"/>
      <c r="R62" s="50"/>
    </row>
    <row r="63" spans="1:18" x14ac:dyDescent="0.25">
      <c r="A63" s="256"/>
      <c r="B63" s="616"/>
      <c r="C63" s="617"/>
      <c r="D63" s="617"/>
      <c r="E63" s="617"/>
      <c r="F63" s="618"/>
      <c r="G63" s="619"/>
      <c r="H63" s="620"/>
      <c r="I63" s="621"/>
      <c r="J63" s="621"/>
      <c r="K63" s="621"/>
      <c r="L63" s="621"/>
      <c r="M63" s="630"/>
      <c r="N63" s="630"/>
      <c r="O63" s="50"/>
      <c r="P63" s="50"/>
      <c r="Q63" s="50"/>
      <c r="R63" s="50"/>
    </row>
    <row r="64" spans="1:18" x14ac:dyDescent="0.25">
      <c r="A64" s="261">
        <f>COUNTA(B57:F63)</f>
        <v>3</v>
      </c>
      <c r="B64" s="631" t="s">
        <v>313</v>
      </c>
      <c r="C64" s="631"/>
      <c r="D64" s="631"/>
      <c r="E64" s="631"/>
      <c r="F64" s="631"/>
      <c r="G64" s="631"/>
      <c r="H64" s="631"/>
      <c r="I64" s="631"/>
      <c r="J64" s="631"/>
      <c r="K64" s="631"/>
      <c r="L64" s="632"/>
      <c r="M64" s="633">
        <f>SUM(M57:N63)</f>
        <v>1988.7</v>
      </c>
      <c r="N64" s="634"/>
      <c r="O64" s="50"/>
      <c r="P64" s="50"/>
      <c r="Q64" s="50"/>
      <c r="R64" s="50"/>
    </row>
    <row r="65" spans="1:18" x14ac:dyDescent="0.25">
      <c r="A65" s="262"/>
      <c r="B65" s="262"/>
      <c r="C65" s="262"/>
      <c r="D65" s="262"/>
      <c r="E65" s="262"/>
      <c r="F65" s="262"/>
      <c r="G65" s="262"/>
      <c r="H65" s="262"/>
      <c r="I65" s="262"/>
      <c r="J65" s="262"/>
      <c r="K65" s="262"/>
      <c r="L65" s="262"/>
      <c r="M65" s="262"/>
      <c r="N65" s="262"/>
      <c r="O65" s="50"/>
      <c r="P65" s="50"/>
      <c r="Q65" s="50"/>
      <c r="R65" s="50"/>
    </row>
    <row r="66" spans="1:18" x14ac:dyDescent="0.25">
      <c r="A66" s="623" t="s">
        <v>314</v>
      </c>
      <c r="B66" s="624"/>
      <c r="C66" s="624"/>
      <c r="D66" s="624"/>
      <c r="E66" s="624"/>
      <c r="F66" s="624"/>
      <c r="G66" s="624"/>
      <c r="H66" s="624"/>
      <c r="I66" s="624"/>
      <c r="J66" s="624"/>
      <c r="K66" s="624"/>
      <c r="L66" s="624"/>
      <c r="M66" s="624"/>
      <c r="N66" s="625"/>
      <c r="O66" s="50"/>
      <c r="P66" s="50"/>
      <c r="Q66" s="50"/>
      <c r="R66" s="50"/>
    </row>
    <row r="67" spans="1:18" x14ac:dyDescent="0.25">
      <c r="A67" s="648" t="s">
        <v>315</v>
      </c>
      <c r="B67" s="649"/>
      <c r="C67" s="649"/>
      <c r="D67" s="650"/>
      <c r="E67" s="648" t="s">
        <v>115</v>
      </c>
      <c r="F67" s="649"/>
      <c r="G67" s="649"/>
      <c r="H67" s="649"/>
      <c r="I67" s="649"/>
      <c r="J67" s="649"/>
      <c r="K67" s="649"/>
      <c r="L67" s="649"/>
      <c r="M67" s="635" t="s">
        <v>316</v>
      </c>
      <c r="N67" s="637"/>
      <c r="O67" s="50"/>
      <c r="P67" s="50"/>
      <c r="Q67" s="50"/>
      <c r="R67" s="50"/>
    </row>
    <row r="68" spans="1:18" x14ac:dyDescent="0.25">
      <c r="A68" s="638"/>
      <c r="B68" s="639"/>
      <c r="C68" s="639"/>
      <c r="D68" s="640"/>
      <c r="E68" s="638"/>
      <c r="F68" s="639"/>
      <c r="G68" s="639"/>
      <c r="H68" s="639"/>
      <c r="I68" s="639"/>
      <c r="J68" s="639"/>
      <c r="K68" s="639"/>
      <c r="L68" s="639"/>
      <c r="M68" s="1193"/>
      <c r="N68" s="1194"/>
      <c r="O68" s="50"/>
      <c r="P68" s="50"/>
      <c r="Q68" s="50"/>
      <c r="R68" s="50"/>
    </row>
    <row r="69" spans="1:18" x14ac:dyDescent="0.25">
      <c r="A69" s="641"/>
      <c r="B69" s="642"/>
      <c r="C69" s="642"/>
      <c r="D69" s="643"/>
      <c r="E69" s="641"/>
      <c r="F69" s="642"/>
      <c r="G69" s="642"/>
      <c r="H69" s="642"/>
      <c r="I69" s="642"/>
      <c r="J69" s="642"/>
      <c r="K69" s="642"/>
      <c r="L69" s="642"/>
      <c r="M69" s="1195"/>
      <c r="N69" s="1196"/>
      <c r="O69" s="66"/>
      <c r="P69" s="67"/>
      <c r="Q69" s="50"/>
      <c r="R69" s="50"/>
    </row>
    <row r="70" spans="1:18" x14ac:dyDescent="0.25">
      <c r="A70" s="638"/>
      <c r="B70" s="639"/>
      <c r="C70" s="639"/>
      <c r="D70" s="640"/>
      <c r="E70" s="638"/>
      <c r="F70" s="639"/>
      <c r="G70" s="639"/>
      <c r="H70" s="639"/>
      <c r="I70" s="639"/>
      <c r="J70" s="639"/>
      <c r="K70" s="639"/>
      <c r="L70" s="639"/>
      <c r="M70" s="644"/>
      <c r="N70" s="645"/>
      <c r="O70" s="50"/>
      <c r="P70" s="50"/>
      <c r="Q70" s="50"/>
      <c r="R70" s="50"/>
    </row>
    <row r="71" spans="1:18" x14ac:dyDescent="0.25">
      <c r="A71" s="641"/>
      <c r="B71" s="642"/>
      <c r="C71" s="642"/>
      <c r="D71" s="643"/>
      <c r="E71" s="641"/>
      <c r="F71" s="642"/>
      <c r="G71" s="642"/>
      <c r="H71" s="642"/>
      <c r="I71" s="642"/>
      <c r="J71" s="642"/>
      <c r="K71" s="642"/>
      <c r="L71" s="642"/>
      <c r="M71" s="646"/>
      <c r="N71" s="647"/>
      <c r="O71" s="50"/>
      <c r="P71" s="50"/>
      <c r="Q71" s="50"/>
      <c r="R71" s="50"/>
    </row>
    <row r="72" spans="1:18" x14ac:dyDescent="0.25">
      <c r="A72" s="638"/>
      <c r="B72" s="639"/>
      <c r="C72" s="639"/>
      <c r="D72" s="640"/>
      <c r="E72" s="638"/>
      <c r="F72" s="639"/>
      <c r="G72" s="639"/>
      <c r="H72" s="639"/>
      <c r="I72" s="639"/>
      <c r="J72" s="639"/>
      <c r="K72" s="639"/>
      <c r="L72" s="639"/>
      <c r="M72" s="644"/>
      <c r="N72" s="645"/>
      <c r="O72" s="50"/>
      <c r="P72" s="50"/>
      <c r="Q72" s="50"/>
      <c r="R72" s="50"/>
    </row>
    <row r="73" spans="1:18" x14ac:dyDescent="0.25">
      <c r="A73" s="641"/>
      <c r="B73" s="642"/>
      <c r="C73" s="642"/>
      <c r="D73" s="643"/>
      <c r="E73" s="641"/>
      <c r="F73" s="642"/>
      <c r="G73" s="642"/>
      <c r="H73" s="642"/>
      <c r="I73" s="642"/>
      <c r="J73" s="642"/>
      <c r="K73" s="642"/>
      <c r="L73" s="642"/>
      <c r="M73" s="646"/>
      <c r="N73" s="647"/>
      <c r="O73" s="50"/>
      <c r="P73" s="50"/>
      <c r="Q73" s="50"/>
      <c r="R73" s="50"/>
    </row>
    <row r="74" spans="1:18" x14ac:dyDescent="0.25">
      <c r="A74" s="635" t="s">
        <v>317</v>
      </c>
      <c r="B74" s="636"/>
      <c r="C74" s="636"/>
      <c r="D74" s="636"/>
      <c r="E74" s="636"/>
      <c r="F74" s="636"/>
      <c r="G74" s="636"/>
      <c r="H74" s="636"/>
      <c r="I74" s="636"/>
      <c r="J74" s="636"/>
      <c r="K74" s="636"/>
      <c r="L74" s="637"/>
      <c r="M74" s="633">
        <f>SUM(M64+M68)</f>
        <v>1988.7</v>
      </c>
      <c r="N74" s="634"/>
      <c r="O74" s="50"/>
      <c r="P74" s="50"/>
      <c r="Q74" s="50"/>
      <c r="R74" s="50"/>
    </row>
  </sheetData>
  <mergeCells count="154">
    <mergeCell ref="A6:D7"/>
    <mergeCell ref="E6:H7"/>
    <mergeCell ref="I6:N6"/>
    <mergeCell ref="I7:J7"/>
    <mergeCell ref="K7:L7"/>
    <mergeCell ref="M7:N7"/>
    <mergeCell ref="A1:N1"/>
    <mergeCell ref="A3:D3"/>
    <mergeCell ref="E3:H3"/>
    <mergeCell ref="I3:N3"/>
    <mergeCell ref="A4:D5"/>
    <mergeCell ref="E4:H5"/>
    <mergeCell ref="I4:N5"/>
    <mergeCell ref="A10:B10"/>
    <mergeCell ref="C10:N10"/>
    <mergeCell ref="A11:B23"/>
    <mergeCell ref="C11:N23"/>
    <mergeCell ref="A24:N24"/>
    <mergeCell ref="B25:G25"/>
    <mergeCell ref="I25:N25"/>
    <mergeCell ref="A8:D8"/>
    <mergeCell ref="E8:H8"/>
    <mergeCell ref="I8:J8"/>
    <mergeCell ref="K8:L8"/>
    <mergeCell ref="M8:N8"/>
    <mergeCell ref="A9:B9"/>
    <mergeCell ref="C9:N9"/>
    <mergeCell ref="B29:G29"/>
    <mergeCell ref="I29:N29"/>
    <mergeCell ref="A30:N30"/>
    <mergeCell ref="A31:H31"/>
    <mergeCell ref="I31:J31"/>
    <mergeCell ref="K31:L31"/>
    <mergeCell ref="M31:N31"/>
    <mergeCell ref="B26:G26"/>
    <mergeCell ref="I26:N26"/>
    <mergeCell ref="B27:G27"/>
    <mergeCell ref="I27:N27"/>
    <mergeCell ref="B28:G28"/>
    <mergeCell ref="I28:N28"/>
    <mergeCell ref="A33:H33"/>
    <mergeCell ref="I33:J33"/>
    <mergeCell ref="K33:L33"/>
    <mergeCell ref="M33:N33"/>
    <mergeCell ref="O33:P33"/>
    <mergeCell ref="Q33:R33"/>
    <mergeCell ref="O31:P31"/>
    <mergeCell ref="Q31:R31"/>
    <mergeCell ref="A32:H32"/>
    <mergeCell ref="I32:J32"/>
    <mergeCell ref="K32:L32"/>
    <mergeCell ref="M32:N32"/>
    <mergeCell ref="O32:P32"/>
    <mergeCell ref="Q32:R32"/>
    <mergeCell ref="A35:H35"/>
    <mergeCell ref="I35:J35"/>
    <mergeCell ref="K35:L35"/>
    <mergeCell ref="M35:N35"/>
    <mergeCell ref="O35:P35"/>
    <mergeCell ref="Q35:R35"/>
    <mergeCell ref="A34:H34"/>
    <mergeCell ref="I34:J34"/>
    <mergeCell ref="K34:L34"/>
    <mergeCell ref="M34:N34"/>
    <mergeCell ref="O34:P34"/>
    <mergeCell ref="Q34:R34"/>
    <mergeCell ref="O38:P38"/>
    <mergeCell ref="Q38:R38"/>
    <mergeCell ref="A37:H37"/>
    <mergeCell ref="I37:J37"/>
    <mergeCell ref="K37:L37"/>
    <mergeCell ref="M37:N37"/>
    <mergeCell ref="O37:P37"/>
    <mergeCell ref="Q37:R37"/>
    <mergeCell ref="A36:H36"/>
    <mergeCell ref="I36:J36"/>
    <mergeCell ref="K36:L36"/>
    <mergeCell ref="M36:N36"/>
    <mergeCell ref="O36:P36"/>
    <mergeCell ref="Q36:R36"/>
    <mergeCell ref="A40:N40"/>
    <mergeCell ref="A41:B41"/>
    <mergeCell ref="A42:B42"/>
    <mergeCell ref="A43:B43"/>
    <mergeCell ref="A44:B44"/>
    <mergeCell ref="A45:B45"/>
    <mergeCell ref="A38:H38"/>
    <mergeCell ref="I38:J38"/>
    <mergeCell ref="K38:L38"/>
    <mergeCell ref="M38:N38"/>
    <mergeCell ref="A55:N55"/>
    <mergeCell ref="B56:F56"/>
    <mergeCell ref="G56:H56"/>
    <mergeCell ref="I56:J56"/>
    <mergeCell ref="K56:L56"/>
    <mergeCell ref="M56:N56"/>
    <mergeCell ref="A46:B46"/>
    <mergeCell ref="A47:B47"/>
    <mergeCell ref="A48:B48"/>
    <mergeCell ref="A49:B49"/>
    <mergeCell ref="A50:B51"/>
    <mergeCell ref="A52:B53"/>
    <mergeCell ref="B57:F57"/>
    <mergeCell ref="G57:H57"/>
    <mergeCell ref="I57:J57"/>
    <mergeCell ref="K57:L57"/>
    <mergeCell ref="M57:N57"/>
    <mergeCell ref="B58:F58"/>
    <mergeCell ref="G58:H58"/>
    <mergeCell ref="I58:J58"/>
    <mergeCell ref="K58:L58"/>
    <mergeCell ref="M58:N58"/>
    <mergeCell ref="B59:F59"/>
    <mergeCell ref="G59:H59"/>
    <mergeCell ref="I59:J59"/>
    <mergeCell ref="K59:L59"/>
    <mergeCell ref="M59:N59"/>
    <mergeCell ref="B60:F60"/>
    <mergeCell ref="G60:H60"/>
    <mergeCell ref="I60:J60"/>
    <mergeCell ref="K60:L60"/>
    <mergeCell ref="M60:N60"/>
    <mergeCell ref="B63:F63"/>
    <mergeCell ref="G63:H63"/>
    <mergeCell ref="I63:J63"/>
    <mergeCell ref="K63:L63"/>
    <mergeCell ref="M63:N63"/>
    <mergeCell ref="B64:L64"/>
    <mergeCell ref="M64:N64"/>
    <mergeCell ref="B61:F61"/>
    <mergeCell ref="G61:H61"/>
    <mergeCell ref="I61:J61"/>
    <mergeCell ref="K61:L61"/>
    <mergeCell ref="M61:N61"/>
    <mergeCell ref="B62:F62"/>
    <mergeCell ref="G62:H62"/>
    <mergeCell ref="I62:J62"/>
    <mergeCell ref="K62:L62"/>
    <mergeCell ref="M62:N62"/>
    <mergeCell ref="A74:L74"/>
    <mergeCell ref="M74:N74"/>
    <mergeCell ref="A70:D71"/>
    <mergeCell ref="E70:L71"/>
    <mergeCell ref="M70:N71"/>
    <mergeCell ref="A72:D73"/>
    <mergeCell ref="E72:L73"/>
    <mergeCell ref="M72:N73"/>
    <mergeCell ref="A66:N66"/>
    <mergeCell ref="A67:D67"/>
    <mergeCell ref="E67:L67"/>
    <mergeCell ref="M67:N67"/>
    <mergeCell ref="A68:D69"/>
    <mergeCell ref="E68:L69"/>
    <mergeCell ref="M68:N69"/>
  </mergeCells>
  <conditionalFormatting sqref="C42:N45 C46:M46 C47:N50 C52:N52">
    <cfRule type="cellIs" dxfId="21" priority="1" stopIfTrue="1" operator="equal">
      <formula>"x"</formula>
    </cfRule>
  </conditionalFormatting>
  <conditionalFormatting sqref="N46 C51:N51 C53:N53">
    <cfRule type="cellIs" dxfId="20"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2:N53" xr:uid="{00000000-0002-0000-2400-000000000000}"/>
  </dataValidations>
  <pageMargins left="0.7" right="0.7" top="0.75" bottom="0.75" header="0.3" footer="0.3"/>
  <pageSetup paperSize="9" scale="78" fitToHeight="0" orientation="landscape" r:id="rId1"/>
  <legacy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Q59"/>
  <sheetViews>
    <sheetView topLeftCell="A43" workbookViewId="0">
      <selection activeCell="C10" sqref="C10:N17"/>
    </sheetView>
  </sheetViews>
  <sheetFormatPr defaultRowHeight="15" x14ac:dyDescent="0.25"/>
  <sheetData>
    <row r="1" spans="1:14" ht="18.75" thickBot="1" x14ac:dyDescent="0.3">
      <c r="A1" s="520" t="s">
        <v>423</v>
      </c>
      <c r="B1" s="520"/>
      <c r="C1" s="520"/>
      <c r="D1" s="520"/>
      <c r="E1" s="520"/>
      <c r="F1" s="520"/>
      <c r="G1" s="520"/>
      <c r="H1" s="520"/>
      <c r="I1" s="520"/>
      <c r="J1" s="520"/>
      <c r="K1" s="520"/>
      <c r="L1" s="520"/>
      <c r="M1" s="520"/>
      <c r="N1" s="520"/>
    </row>
    <row r="2" spans="1:14" x14ac:dyDescent="0.25">
      <c r="A2" s="51"/>
      <c r="B2" s="51"/>
      <c r="C2" s="51"/>
      <c r="D2" s="51"/>
      <c r="E2" s="51"/>
      <c r="F2" s="51"/>
      <c r="G2" s="51"/>
      <c r="H2" s="51"/>
      <c r="I2" s="51"/>
      <c r="J2" s="51"/>
      <c r="K2" s="51"/>
      <c r="L2" s="51"/>
      <c r="M2" s="51"/>
      <c r="N2" s="51"/>
    </row>
    <row r="3" spans="1:14" ht="30" customHeight="1" x14ac:dyDescent="0.25">
      <c r="A3" s="1202" t="s">
        <v>410</v>
      </c>
      <c r="B3" s="1203"/>
      <c r="C3" s="1203"/>
      <c r="D3" s="1204"/>
      <c r="E3" s="524" t="s">
        <v>777</v>
      </c>
      <c r="F3" s="525"/>
      <c r="G3" s="525"/>
      <c r="H3" s="526"/>
      <c r="I3" s="1091" t="s">
        <v>411</v>
      </c>
      <c r="J3" s="1092"/>
      <c r="K3" s="1092"/>
      <c r="L3" s="1092"/>
      <c r="M3" s="1092"/>
      <c r="N3" s="1094"/>
    </row>
    <row r="4" spans="1:14" x14ac:dyDescent="0.25">
      <c r="A4" s="1205" t="s">
        <v>391</v>
      </c>
      <c r="B4" s="1206"/>
      <c r="C4" s="1206"/>
      <c r="D4" s="1207"/>
      <c r="E4" s="535" t="s">
        <v>827</v>
      </c>
      <c r="F4" s="535"/>
      <c r="G4" s="535"/>
      <c r="H4" s="535"/>
      <c r="I4" s="537" t="s">
        <v>458</v>
      </c>
      <c r="J4" s="538"/>
      <c r="K4" s="538"/>
      <c r="L4" s="539"/>
      <c r="M4" s="539"/>
      <c r="N4" s="540"/>
    </row>
    <row r="5" spans="1:14" x14ac:dyDescent="0.25">
      <c r="A5" s="1208"/>
      <c r="B5" s="1209"/>
      <c r="C5" s="1209"/>
      <c r="D5" s="1210"/>
      <c r="E5" s="535"/>
      <c r="F5" s="535"/>
      <c r="G5" s="535"/>
      <c r="H5" s="535"/>
      <c r="I5" s="541"/>
      <c r="J5" s="542"/>
      <c r="K5" s="542"/>
      <c r="L5" s="542"/>
      <c r="M5" s="542"/>
      <c r="N5" s="543"/>
    </row>
    <row r="6" spans="1:14" x14ac:dyDescent="0.25">
      <c r="A6" s="1219" t="s">
        <v>279</v>
      </c>
      <c r="B6" s="1220"/>
      <c r="C6" s="1220"/>
      <c r="D6" s="1221"/>
      <c r="E6" s="563" t="s">
        <v>412</v>
      </c>
      <c r="F6" s="563"/>
      <c r="G6" s="563"/>
      <c r="H6" s="564"/>
      <c r="I6" s="567" t="s">
        <v>280</v>
      </c>
      <c r="J6" s="567"/>
      <c r="K6" s="567"/>
      <c r="L6" s="567"/>
      <c r="M6" s="567"/>
      <c r="N6" s="567"/>
    </row>
    <row r="7" spans="1:14" x14ac:dyDescent="0.25">
      <c r="A7" s="1222"/>
      <c r="B7" s="1223"/>
      <c r="C7" s="1223"/>
      <c r="D7" s="1224"/>
      <c r="E7" s="565"/>
      <c r="F7" s="565"/>
      <c r="G7" s="565"/>
      <c r="H7" s="566"/>
      <c r="I7" s="568">
        <v>2026</v>
      </c>
      <c r="J7" s="569"/>
      <c r="K7" s="567">
        <v>2027</v>
      </c>
      <c r="L7" s="567"/>
      <c r="M7" s="567">
        <v>2028</v>
      </c>
      <c r="N7" s="567"/>
    </row>
    <row r="8" spans="1:14" x14ac:dyDescent="0.25">
      <c r="A8" s="1211" t="s">
        <v>281</v>
      </c>
      <c r="B8" s="1212"/>
      <c r="C8" s="1212"/>
      <c r="D8" s="1213"/>
      <c r="E8" s="525" t="s">
        <v>420</v>
      </c>
      <c r="F8" s="525"/>
      <c r="G8" s="525"/>
      <c r="H8" s="526"/>
      <c r="I8" s="549" t="s">
        <v>338</v>
      </c>
      <c r="J8" s="550"/>
      <c r="K8" s="551"/>
      <c r="L8" s="551"/>
      <c r="M8" s="551"/>
      <c r="N8" s="551"/>
    </row>
    <row r="9" spans="1:14" ht="42" customHeight="1" x14ac:dyDescent="0.25">
      <c r="A9" s="1214" t="s">
        <v>283</v>
      </c>
      <c r="B9" s="1215"/>
      <c r="C9" s="1216" t="s">
        <v>775</v>
      </c>
      <c r="D9" s="1217"/>
      <c r="E9" s="1217"/>
      <c r="F9" s="1217"/>
      <c r="G9" s="1217"/>
      <c r="H9" s="1217"/>
      <c r="I9" s="1217"/>
      <c r="J9" s="1217"/>
      <c r="K9" s="1217"/>
      <c r="L9" s="1217"/>
      <c r="M9" s="1217"/>
      <c r="N9" s="1218"/>
    </row>
    <row r="10" spans="1:14" x14ac:dyDescent="0.25">
      <c r="A10" s="576" t="s">
        <v>284</v>
      </c>
      <c r="B10" s="577"/>
      <c r="C10" s="1228" t="s">
        <v>933</v>
      </c>
      <c r="D10" s="1426"/>
      <c r="E10" s="1426"/>
      <c r="F10" s="1426"/>
      <c r="G10" s="1426"/>
      <c r="H10" s="1426"/>
      <c r="I10" s="1426"/>
      <c r="J10" s="1426"/>
      <c r="K10" s="1426"/>
      <c r="L10" s="1426"/>
      <c r="M10" s="1426"/>
      <c r="N10" s="1427"/>
    </row>
    <row r="11" spans="1:14" x14ac:dyDescent="0.25">
      <c r="A11" s="578"/>
      <c r="B11" s="579"/>
      <c r="C11" s="1428"/>
      <c r="D11" s="1429"/>
      <c r="E11" s="1429"/>
      <c r="F11" s="1429"/>
      <c r="G11" s="1429"/>
      <c r="H11" s="1429"/>
      <c r="I11" s="1429"/>
      <c r="J11" s="1429"/>
      <c r="K11" s="1429"/>
      <c r="L11" s="1429"/>
      <c r="M11" s="1429"/>
      <c r="N11" s="1430"/>
    </row>
    <row r="12" spans="1:14" x14ac:dyDescent="0.25">
      <c r="A12" s="578"/>
      <c r="B12" s="579"/>
      <c r="C12" s="1428"/>
      <c r="D12" s="1429"/>
      <c r="E12" s="1429"/>
      <c r="F12" s="1429"/>
      <c r="G12" s="1429"/>
      <c r="H12" s="1429"/>
      <c r="I12" s="1429"/>
      <c r="J12" s="1429"/>
      <c r="K12" s="1429"/>
      <c r="L12" s="1429"/>
      <c r="M12" s="1429"/>
      <c r="N12" s="1430"/>
    </row>
    <row r="13" spans="1:14" x14ac:dyDescent="0.25">
      <c r="A13" s="578"/>
      <c r="B13" s="579"/>
      <c r="C13" s="1428"/>
      <c r="D13" s="1429"/>
      <c r="E13" s="1429"/>
      <c r="F13" s="1429"/>
      <c r="G13" s="1429"/>
      <c r="H13" s="1429"/>
      <c r="I13" s="1429"/>
      <c r="J13" s="1429"/>
      <c r="K13" s="1429"/>
      <c r="L13" s="1429"/>
      <c r="M13" s="1429"/>
      <c r="N13" s="1430"/>
    </row>
    <row r="14" spans="1:14" x14ac:dyDescent="0.25">
      <c r="A14" s="578"/>
      <c r="B14" s="579"/>
      <c r="C14" s="1428"/>
      <c r="D14" s="1429"/>
      <c r="E14" s="1429"/>
      <c r="F14" s="1429"/>
      <c r="G14" s="1429"/>
      <c r="H14" s="1429"/>
      <c r="I14" s="1429"/>
      <c r="J14" s="1429"/>
      <c r="K14" s="1429"/>
      <c r="L14" s="1429"/>
      <c r="M14" s="1429"/>
      <c r="N14" s="1430"/>
    </row>
    <row r="15" spans="1:14" hidden="1" x14ac:dyDescent="0.25">
      <c r="A15" s="578"/>
      <c r="B15" s="579"/>
      <c r="C15" s="1428"/>
      <c r="D15" s="1429"/>
      <c r="E15" s="1429"/>
      <c r="F15" s="1429"/>
      <c r="G15" s="1429"/>
      <c r="H15" s="1429"/>
      <c r="I15" s="1429"/>
      <c r="J15" s="1429"/>
      <c r="K15" s="1429"/>
      <c r="L15" s="1429"/>
      <c r="M15" s="1429"/>
      <c r="N15" s="1430"/>
    </row>
    <row r="16" spans="1:14" hidden="1" x14ac:dyDescent="0.25">
      <c r="A16" s="578"/>
      <c r="B16" s="579"/>
      <c r="C16" s="1428"/>
      <c r="D16" s="1429"/>
      <c r="E16" s="1429"/>
      <c r="F16" s="1429"/>
      <c r="G16" s="1429"/>
      <c r="H16" s="1429"/>
      <c r="I16" s="1429"/>
      <c r="J16" s="1429"/>
      <c r="K16" s="1429"/>
      <c r="L16" s="1429"/>
      <c r="M16" s="1429"/>
      <c r="N16" s="1430"/>
    </row>
    <row r="17" spans="1:14" hidden="1" x14ac:dyDescent="0.25">
      <c r="A17" s="580"/>
      <c r="B17" s="581"/>
      <c r="C17" s="1431"/>
      <c r="D17" s="1432"/>
      <c r="E17" s="1432"/>
      <c r="F17" s="1432"/>
      <c r="G17" s="1432"/>
      <c r="H17" s="1432"/>
      <c r="I17" s="1432"/>
      <c r="J17" s="1432"/>
      <c r="K17" s="1432"/>
      <c r="L17" s="1432"/>
      <c r="M17" s="1432"/>
      <c r="N17" s="1433"/>
    </row>
    <row r="18" spans="1:14" x14ac:dyDescent="0.25">
      <c r="A18" s="591"/>
      <c r="B18" s="592"/>
      <c r="C18" s="592"/>
      <c r="D18" s="592"/>
      <c r="E18" s="592"/>
      <c r="F18" s="592"/>
      <c r="G18" s="592"/>
      <c r="H18" s="592"/>
      <c r="I18" s="592"/>
      <c r="J18" s="592"/>
      <c r="K18" s="592"/>
      <c r="L18" s="592"/>
      <c r="M18" s="592"/>
      <c r="N18" s="593"/>
    </row>
    <row r="19" spans="1:14" x14ac:dyDescent="0.25">
      <c r="A19" s="54">
        <v>1</v>
      </c>
      <c r="B19" s="570" t="s">
        <v>421</v>
      </c>
      <c r="C19" s="571"/>
      <c r="D19" s="571"/>
      <c r="E19" s="571"/>
      <c r="F19" s="571"/>
      <c r="G19" s="572"/>
      <c r="H19" s="54">
        <v>6</v>
      </c>
      <c r="I19" s="570"/>
      <c r="J19" s="571"/>
      <c r="K19" s="571"/>
      <c r="L19" s="571"/>
      <c r="M19" s="571"/>
      <c r="N19" s="572"/>
    </row>
    <row r="20" spans="1:14" ht="18.95" customHeight="1" x14ac:dyDescent="0.25">
      <c r="A20" s="54">
        <v>2</v>
      </c>
      <c r="B20" s="1225" t="s">
        <v>413</v>
      </c>
      <c r="C20" s="1226"/>
      <c r="D20" s="1226"/>
      <c r="E20" s="1226"/>
      <c r="F20" s="1226"/>
      <c r="G20" s="1227"/>
      <c r="H20" s="54">
        <v>7</v>
      </c>
      <c r="I20" s="570"/>
      <c r="J20" s="571"/>
      <c r="K20" s="571"/>
      <c r="L20" s="571"/>
      <c r="M20" s="571"/>
      <c r="N20" s="572"/>
    </row>
    <row r="21" spans="1:14" ht="15" customHeight="1" x14ac:dyDescent="0.25">
      <c r="A21" s="54">
        <v>3</v>
      </c>
      <c r="B21" s="1225" t="s">
        <v>414</v>
      </c>
      <c r="C21" s="1226"/>
      <c r="D21" s="1226"/>
      <c r="E21" s="1226"/>
      <c r="F21" s="1226"/>
      <c r="G21" s="1227"/>
      <c r="H21" s="54">
        <v>8</v>
      </c>
      <c r="I21" s="570"/>
      <c r="J21" s="571"/>
      <c r="K21" s="571"/>
      <c r="L21" s="571"/>
      <c r="M21" s="571"/>
      <c r="N21" s="572"/>
    </row>
    <row r="22" spans="1:14" ht="15" customHeight="1" x14ac:dyDescent="0.25">
      <c r="A22" s="54">
        <v>4</v>
      </c>
      <c r="B22" s="570" t="s">
        <v>422</v>
      </c>
      <c r="C22" s="571"/>
      <c r="D22" s="571"/>
      <c r="E22" s="571"/>
      <c r="F22" s="571"/>
      <c r="G22" s="572"/>
      <c r="H22" s="54">
        <v>9</v>
      </c>
      <c r="I22" s="570"/>
      <c r="J22" s="571"/>
      <c r="K22" s="571"/>
      <c r="L22" s="571"/>
      <c r="M22" s="571"/>
      <c r="N22" s="572"/>
    </row>
    <row r="23" spans="1:14" ht="57" customHeight="1" x14ac:dyDescent="0.25">
      <c r="A23" s="54">
        <v>5</v>
      </c>
      <c r="B23" s="570"/>
      <c r="C23" s="571"/>
      <c r="D23" s="571"/>
      <c r="E23" s="571"/>
      <c r="F23" s="571"/>
      <c r="G23" s="572"/>
      <c r="H23" s="54">
        <v>10</v>
      </c>
      <c r="I23" s="599"/>
      <c r="J23" s="599"/>
      <c r="K23" s="599"/>
      <c r="L23" s="599"/>
      <c r="M23" s="599"/>
      <c r="N23" s="599"/>
    </row>
    <row r="24" spans="1:14" x14ac:dyDescent="0.25">
      <c r="A24" s="600" t="s">
        <v>286</v>
      </c>
      <c r="B24" s="601"/>
      <c r="C24" s="601"/>
      <c r="D24" s="601"/>
      <c r="E24" s="601"/>
      <c r="F24" s="601"/>
      <c r="G24" s="601"/>
      <c r="H24" s="601"/>
      <c r="I24" s="601"/>
      <c r="J24" s="601"/>
      <c r="K24" s="601"/>
      <c r="L24" s="601"/>
      <c r="M24" s="601"/>
      <c r="N24" s="602"/>
    </row>
    <row r="25" spans="1:14" x14ac:dyDescent="0.25">
      <c r="A25" s="603" t="s">
        <v>287</v>
      </c>
      <c r="B25" s="604"/>
      <c r="C25" s="604"/>
      <c r="D25" s="604"/>
      <c r="E25" s="604"/>
      <c r="F25" s="604"/>
      <c r="G25" s="604"/>
      <c r="H25" s="605"/>
      <c r="I25" s="591" t="s">
        <v>909</v>
      </c>
      <c r="J25" s="593"/>
      <c r="K25" s="606" t="s">
        <v>910</v>
      </c>
      <c r="L25" s="606"/>
      <c r="M25" s="594" t="s">
        <v>288</v>
      </c>
      <c r="N25" s="594"/>
    </row>
    <row r="26" spans="1:14" x14ac:dyDescent="0.25">
      <c r="A26" s="595" t="s">
        <v>934</v>
      </c>
      <c r="B26" s="596"/>
      <c r="C26" s="596"/>
      <c r="D26" s="596"/>
      <c r="E26" s="596"/>
      <c r="F26" s="596"/>
      <c r="G26" s="596"/>
      <c r="H26" s="597"/>
      <c r="I26" s="598">
        <v>1</v>
      </c>
      <c r="J26" s="598"/>
      <c r="K26" s="607"/>
      <c r="L26" s="598"/>
      <c r="M26" s="598"/>
      <c r="N26" s="598"/>
    </row>
    <row r="27" spans="1:14" ht="15" customHeight="1" x14ac:dyDescent="0.25">
      <c r="A27" s="603" t="s">
        <v>289</v>
      </c>
      <c r="B27" s="604"/>
      <c r="C27" s="604"/>
      <c r="D27" s="604"/>
      <c r="E27" s="604"/>
      <c r="F27" s="604"/>
      <c r="G27" s="604"/>
      <c r="H27" s="605"/>
      <c r="I27" s="591" t="s">
        <v>909</v>
      </c>
      <c r="J27" s="593"/>
      <c r="K27" s="606" t="s">
        <v>910</v>
      </c>
      <c r="L27" s="606"/>
      <c r="M27" s="594" t="s">
        <v>288</v>
      </c>
      <c r="N27" s="594"/>
    </row>
    <row r="28" spans="1:14" x14ac:dyDescent="0.25">
      <c r="A28" s="595" t="s">
        <v>415</v>
      </c>
      <c r="B28" s="596"/>
      <c r="C28" s="596"/>
      <c r="D28" s="596"/>
      <c r="E28" s="596"/>
      <c r="F28" s="596"/>
      <c r="G28" s="596"/>
      <c r="H28" s="597"/>
      <c r="I28" s="1014">
        <v>1</v>
      </c>
      <c r="J28" s="598"/>
      <c r="K28" s="1014"/>
      <c r="L28" s="598"/>
      <c r="M28" s="598"/>
      <c r="N28" s="598"/>
    </row>
    <row r="29" spans="1:14" x14ac:dyDescent="0.25">
      <c r="A29" s="595"/>
      <c r="B29" s="596"/>
      <c r="C29" s="596"/>
      <c r="D29" s="596"/>
      <c r="E29" s="596"/>
      <c r="F29" s="596"/>
      <c r="G29" s="596"/>
      <c r="H29" s="597"/>
      <c r="I29" s="607"/>
      <c r="J29" s="598"/>
      <c r="K29" s="607"/>
      <c r="L29" s="598"/>
      <c r="M29" s="598"/>
      <c r="N29" s="598"/>
    </row>
    <row r="30" spans="1:14" ht="15" customHeight="1" x14ac:dyDescent="0.25">
      <c r="A30" s="603" t="s">
        <v>290</v>
      </c>
      <c r="B30" s="604"/>
      <c r="C30" s="604"/>
      <c r="D30" s="604"/>
      <c r="E30" s="604"/>
      <c r="F30" s="604"/>
      <c r="G30" s="604"/>
      <c r="H30" s="605"/>
      <c r="I30" s="591" t="s">
        <v>909</v>
      </c>
      <c r="J30" s="593"/>
      <c r="K30" s="606" t="s">
        <v>910</v>
      </c>
      <c r="L30" s="606"/>
      <c r="M30" s="594" t="s">
        <v>288</v>
      </c>
      <c r="N30" s="594"/>
    </row>
    <row r="31" spans="1:14" x14ac:dyDescent="0.25">
      <c r="A31" s="595" t="s">
        <v>416</v>
      </c>
      <c r="B31" s="596"/>
      <c r="C31" s="596"/>
      <c r="D31" s="596"/>
      <c r="E31" s="596"/>
      <c r="F31" s="596"/>
      <c r="G31" s="596"/>
      <c r="H31" s="597"/>
      <c r="I31" s="1014">
        <v>1</v>
      </c>
      <c r="J31" s="598"/>
      <c r="K31" s="1014"/>
      <c r="L31" s="598"/>
      <c r="M31" s="598"/>
      <c r="N31" s="598"/>
    </row>
    <row r="32" spans="1:14" x14ac:dyDescent="0.25">
      <c r="A32" s="595"/>
      <c r="B32" s="596"/>
      <c r="C32" s="596"/>
      <c r="D32" s="596"/>
      <c r="E32" s="596"/>
      <c r="F32" s="596"/>
      <c r="G32" s="596"/>
      <c r="H32" s="597"/>
      <c r="I32" s="598"/>
      <c r="J32" s="598"/>
      <c r="K32" s="598"/>
      <c r="L32" s="598"/>
      <c r="M32" s="598"/>
      <c r="N32" s="598"/>
    </row>
    <row r="33" spans="1:17" ht="15" customHeight="1" x14ac:dyDescent="0.25">
      <c r="A33" s="603" t="s">
        <v>291</v>
      </c>
      <c r="B33" s="604"/>
      <c r="C33" s="604"/>
      <c r="D33" s="604"/>
      <c r="E33" s="604"/>
      <c r="F33" s="604"/>
      <c r="G33" s="604"/>
      <c r="H33" s="605"/>
      <c r="I33" s="591" t="s">
        <v>909</v>
      </c>
      <c r="J33" s="593"/>
      <c r="K33" s="606" t="s">
        <v>910</v>
      </c>
      <c r="L33" s="606"/>
      <c r="M33" s="594" t="s">
        <v>288</v>
      </c>
      <c r="N33" s="594"/>
    </row>
    <row r="34" spans="1:17" x14ac:dyDescent="0.25">
      <c r="A34" s="609" t="s">
        <v>417</v>
      </c>
      <c r="B34" s="610"/>
      <c r="C34" s="610"/>
      <c r="D34" s="610"/>
      <c r="E34" s="610"/>
      <c r="F34" s="610"/>
      <c r="G34" s="610"/>
      <c r="H34" s="611"/>
      <c r="I34" s="1014">
        <v>1</v>
      </c>
      <c r="J34" s="598"/>
      <c r="K34" s="1014"/>
      <c r="L34" s="598"/>
      <c r="M34" s="598"/>
      <c r="N34" s="598"/>
    </row>
    <row r="35" spans="1:17" ht="14.25" hidden="1" customHeight="1" x14ac:dyDescent="0.25">
      <c r="A35" s="609"/>
      <c r="B35" s="610"/>
      <c r="C35" s="610"/>
      <c r="D35" s="610"/>
      <c r="E35" s="610"/>
      <c r="F35" s="610"/>
      <c r="G35" s="610"/>
      <c r="H35" s="611"/>
      <c r="I35" s="598"/>
      <c r="J35" s="598"/>
      <c r="K35" s="598"/>
      <c r="L35" s="598"/>
      <c r="M35" s="598"/>
      <c r="N35" s="598"/>
    </row>
    <row r="36" spans="1:17" hidden="1" x14ac:dyDescent="0.25">
      <c r="A36" s="50"/>
      <c r="B36" s="50"/>
      <c r="C36" s="50"/>
      <c r="D36" s="50"/>
      <c r="E36" s="50"/>
      <c r="F36" s="50"/>
      <c r="G36" s="50"/>
      <c r="H36" s="50"/>
      <c r="I36" s="50"/>
      <c r="J36" s="50"/>
      <c r="K36" s="50"/>
      <c r="L36" s="50"/>
      <c r="M36" s="50"/>
      <c r="N36" s="50"/>
    </row>
    <row r="37" spans="1:17" x14ac:dyDescent="0.25">
      <c r="A37" s="600" t="s">
        <v>292</v>
      </c>
      <c r="B37" s="601"/>
      <c r="C37" s="601"/>
      <c r="D37" s="601"/>
      <c r="E37" s="601"/>
      <c r="F37" s="601"/>
      <c r="G37" s="601"/>
      <c r="H37" s="601"/>
      <c r="I37" s="601"/>
      <c r="J37" s="601"/>
      <c r="K37" s="601"/>
      <c r="L37" s="601"/>
      <c r="M37" s="601"/>
      <c r="N37" s="602"/>
    </row>
    <row r="38" spans="1:17" ht="42.75" x14ac:dyDescent="0.25">
      <c r="A38" s="594" t="s">
        <v>293</v>
      </c>
      <c r="B38" s="594"/>
      <c r="C38" s="57" t="s">
        <v>294</v>
      </c>
      <c r="D38" s="57" t="s">
        <v>295</v>
      </c>
      <c r="E38" s="57" t="s">
        <v>296</v>
      </c>
      <c r="F38" s="57" t="s">
        <v>297</v>
      </c>
      <c r="G38" s="57" t="s">
        <v>298</v>
      </c>
      <c r="H38" s="57" t="s">
        <v>299</v>
      </c>
      <c r="I38" s="57" t="s">
        <v>300</v>
      </c>
      <c r="J38" s="57" t="s">
        <v>301</v>
      </c>
      <c r="K38" s="57" t="s">
        <v>302</v>
      </c>
      <c r="L38" s="57" t="s">
        <v>303</v>
      </c>
      <c r="M38" s="57" t="s">
        <v>304</v>
      </c>
      <c r="N38" s="57" t="s">
        <v>305</v>
      </c>
      <c r="P38" s="425"/>
    </row>
    <row r="39" spans="1:17" x14ac:dyDescent="0.25">
      <c r="A39" s="612">
        <f>IF(A19&gt;0,A19,"")</f>
        <v>1</v>
      </c>
      <c r="B39" s="613"/>
      <c r="C39" s="58"/>
      <c r="D39" s="58"/>
      <c r="E39" s="254"/>
      <c r="F39" s="269"/>
      <c r="G39" s="58"/>
      <c r="H39" s="58"/>
      <c r="I39" s="269"/>
      <c r="J39" s="269"/>
      <c r="K39" s="269"/>
      <c r="L39" s="269"/>
      <c r="M39" s="58"/>
      <c r="N39" s="58"/>
    </row>
    <row r="40" spans="1:17" x14ac:dyDescent="0.25">
      <c r="A40" s="612">
        <f>IF(A20&gt;0,A20,"")</f>
        <v>2</v>
      </c>
      <c r="B40" s="613"/>
      <c r="C40" s="58"/>
      <c r="D40" s="58"/>
      <c r="E40" s="58"/>
      <c r="F40" s="254"/>
      <c r="G40" s="254"/>
      <c r="H40" s="58"/>
      <c r="I40" s="58"/>
      <c r="J40" s="270"/>
      <c r="K40" s="270"/>
      <c r="L40" s="269"/>
      <c r="M40" s="269"/>
      <c r="N40" s="269"/>
    </row>
    <row r="41" spans="1:17" x14ac:dyDescent="0.25">
      <c r="A41" s="612">
        <v>3</v>
      </c>
      <c r="B41" s="613"/>
      <c r="C41" s="58"/>
      <c r="D41" s="58"/>
      <c r="E41" s="269"/>
      <c r="F41" s="269"/>
      <c r="G41" s="269"/>
      <c r="H41" s="254"/>
      <c r="I41" s="254"/>
      <c r="J41" s="254"/>
      <c r="K41" s="254"/>
      <c r="L41" s="381"/>
      <c r="M41" s="313"/>
      <c r="N41" s="313"/>
      <c r="O41" s="322"/>
      <c r="P41" s="322"/>
      <c r="Q41" s="322"/>
    </row>
    <row r="42" spans="1:17" x14ac:dyDescent="0.25">
      <c r="A42" s="612">
        <v>4</v>
      </c>
      <c r="B42" s="613"/>
      <c r="C42" s="58"/>
      <c r="D42" s="58"/>
      <c r="E42" s="269"/>
      <c r="F42" s="269"/>
      <c r="G42" s="269"/>
      <c r="H42" s="269"/>
      <c r="I42" s="269"/>
      <c r="J42" s="313"/>
      <c r="K42" s="313"/>
      <c r="L42" s="269"/>
      <c r="M42" s="381"/>
      <c r="N42" s="381"/>
    </row>
    <row r="43" spans="1:17" x14ac:dyDescent="0.25">
      <c r="A43" s="1199">
        <v>5</v>
      </c>
      <c r="B43" s="1199"/>
      <c r="C43" s="256"/>
      <c r="D43" s="256"/>
      <c r="E43" s="256"/>
      <c r="F43" s="256"/>
      <c r="G43" s="256"/>
      <c r="H43" s="256"/>
      <c r="I43" s="256"/>
      <c r="J43" s="256"/>
      <c r="K43" s="395"/>
      <c r="L43" s="256"/>
      <c r="M43" s="256"/>
      <c r="N43" s="256"/>
    </row>
    <row r="44" spans="1:17" x14ac:dyDescent="0.25">
      <c r="A44" s="623" t="s">
        <v>306</v>
      </c>
      <c r="B44" s="624"/>
      <c r="C44" s="624"/>
      <c r="D44" s="624"/>
      <c r="E44" s="624"/>
      <c r="F44" s="624"/>
      <c r="G44" s="624"/>
      <c r="H44" s="624"/>
      <c r="I44" s="624"/>
      <c r="J44" s="624"/>
      <c r="K44" s="624"/>
      <c r="L44" s="624"/>
      <c r="M44" s="624"/>
      <c r="N44" s="625"/>
    </row>
    <row r="45" spans="1:17" x14ac:dyDescent="0.25">
      <c r="A45" s="255" t="s">
        <v>307</v>
      </c>
      <c r="B45" s="626" t="s">
        <v>308</v>
      </c>
      <c r="C45" s="627"/>
      <c r="D45" s="627"/>
      <c r="E45" s="627"/>
      <c r="F45" s="628"/>
      <c r="G45" s="629" t="s">
        <v>309</v>
      </c>
      <c r="H45" s="629"/>
      <c r="I45" s="629" t="s">
        <v>310</v>
      </c>
      <c r="J45" s="629"/>
      <c r="K45" s="629" t="s">
        <v>311</v>
      </c>
      <c r="L45" s="629"/>
      <c r="M45" s="567" t="s">
        <v>312</v>
      </c>
      <c r="N45" s="567"/>
    </row>
    <row r="46" spans="1:17" x14ac:dyDescent="0.25">
      <c r="A46" s="256" t="s">
        <v>450</v>
      </c>
      <c r="B46" s="616" t="s">
        <v>671</v>
      </c>
      <c r="C46" s="617"/>
      <c r="D46" s="617"/>
      <c r="E46" s="617"/>
      <c r="F46" s="618"/>
      <c r="G46" s="619">
        <v>27.2</v>
      </c>
      <c r="H46" s="620"/>
      <c r="I46" s="621">
        <v>80</v>
      </c>
      <c r="J46" s="621"/>
      <c r="K46" s="1078">
        <f>I46*100/$P$49</f>
        <v>100</v>
      </c>
      <c r="L46" s="1078"/>
      <c r="M46" s="622">
        <f>+G46*I46</f>
        <v>2176</v>
      </c>
      <c r="N46" s="622"/>
    </row>
    <row r="47" spans="1:17" x14ac:dyDescent="0.25">
      <c r="A47" s="126"/>
      <c r="B47" s="1039"/>
      <c r="C47" s="1040"/>
      <c r="D47" s="1040"/>
      <c r="E47" s="1040"/>
      <c r="F47" s="1041"/>
      <c r="G47" s="1042"/>
      <c r="H47" s="1043"/>
      <c r="I47" s="1044"/>
      <c r="J47" s="1044"/>
      <c r="K47" s="1078"/>
      <c r="L47" s="1078"/>
      <c r="M47" s="622"/>
      <c r="N47" s="1038"/>
    </row>
    <row r="48" spans="1:17" x14ac:dyDescent="0.25">
      <c r="A48" s="256"/>
      <c r="B48" s="616"/>
      <c r="C48" s="617"/>
      <c r="D48" s="617"/>
      <c r="E48" s="617"/>
      <c r="F48" s="618"/>
      <c r="G48" s="619"/>
      <c r="H48" s="620"/>
      <c r="I48" s="621"/>
      <c r="J48" s="621"/>
      <c r="K48" s="621"/>
      <c r="L48" s="621"/>
      <c r="M48" s="622">
        <f>+G48*I48</f>
        <v>0</v>
      </c>
      <c r="N48" s="622"/>
    </row>
    <row r="49" spans="1:16" x14ac:dyDescent="0.25">
      <c r="A49" s="256"/>
      <c r="B49" s="616"/>
      <c r="C49" s="617"/>
      <c r="D49" s="617"/>
      <c r="E49" s="617"/>
      <c r="F49" s="618"/>
      <c r="G49" s="619"/>
      <c r="H49" s="620"/>
      <c r="I49" s="621"/>
      <c r="J49" s="621"/>
      <c r="K49" s="621"/>
      <c r="L49" s="621"/>
      <c r="M49" s="622">
        <f>+G49*I49</f>
        <v>0</v>
      </c>
      <c r="N49" s="622"/>
      <c r="P49">
        <f>SUM(I46:J47)</f>
        <v>80</v>
      </c>
    </row>
    <row r="50" spans="1:16" x14ac:dyDescent="0.25">
      <c r="A50" s="256"/>
      <c r="B50" s="616"/>
      <c r="C50" s="617"/>
      <c r="D50" s="617"/>
      <c r="E50" s="617"/>
      <c r="F50" s="618"/>
      <c r="G50" s="619"/>
      <c r="H50" s="620"/>
      <c r="I50" s="621"/>
      <c r="J50" s="621"/>
      <c r="K50" s="621"/>
      <c r="L50" s="621"/>
      <c r="M50" s="622"/>
      <c r="N50" s="622"/>
    </row>
    <row r="51" spans="1:16" hidden="1" x14ac:dyDescent="0.25">
      <c r="A51" s="256"/>
      <c r="B51" s="616"/>
      <c r="C51" s="617"/>
      <c r="D51" s="617"/>
      <c r="E51" s="617"/>
      <c r="F51" s="618"/>
      <c r="G51" s="619"/>
      <c r="H51" s="620"/>
      <c r="I51" s="621"/>
      <c r="J51" s="621"/>
      <c r="K51" s="621"/>
      <c r="L51" s="621"/>
      <c r="M51" s="622"/>
      <c r="N51" s="622"/>
    </row>
    <row r="52" spans="1:16" hidden="1" x14ac:dyDescent="0.25">
      <c r="A52" s="256"/>
      <c r="B52" s="616"/>
      <c r="C52" s="617"/>
      <c r="D52" s="617"/>
      <c r="E52" s="617"/>
      <c r="F52" s="618"/>
      <c r="G52" s="619"/>
      <c r="H52" s="620"/>
      <c r="I52" s="621"/>
      <c r="J52" s="621"/>
      <c r="K52" s="621"/>
      <c r="L52" s="621"/>
      <c r="M52" s="622"/>
      <c r="N52" s="622"/>
    </row>
    <row r="53" spans="1:16" x14ac:dyDescent="0.25">
      <c r="A53" s="261">
        <f>COUNTA(B46:F52)</f>
        <v>1</v>
      </c>
      <c r="B53" s="631" t="s">
        <v>313</v>
      </c>
      <c r="C53" s="631"/>
      <c r="D53" s="631"/>
      <c r="E53" s="631"/>
      <c r="F53" s="631"/>
      <c r="G53" s="631"/>
      <c r="H53" s="631"/>
      <c r="I53" s="631"/>
      <c r="J53" s="631"/>
      <c r="K53" s="631"/>
      <c r="L53" s="632"/>
      <c r="M53" s="1106">
        <f>SUM(M46:M52)</f>
        <v>2176</v>
      </c>
      <c r="N53" s="1106"/>
    </row>
    <row r="54" spans="1:16" x14ac:dyDescent="0.25">
      <c r="A54" s="262"/>
      <c r="B54" s="262"/>
      <c r="C54" s="262"/>
      <c r="D54" s="262"/>
      <c r="E54" s="262"/>
      <c r="F54" s="262"/>
      <c r="G54" s="262"/>
      <c r="H54" s="262"/>
      <c r="I54" s="262"/>
      <c r="J54" s="262"/>
      <c r="K54" s="262"/>
      <c r="L54" s="262"/>
      <c r="M54" s="262"/>
      <c r="N54" s="262"/>
    </row>
    <row r="55" spans="1:16" x14ac:dyDescent="0.25">
      <c r="A55" s="623" t="s">
        <v>314</v>
      </c>
      <c r="B55" s="624"/>
      <c r="C55" s="624"/>
      <c r="D55" s="624"/>
      <c r="E55" s="624"/>
      <c r="F55" s="624"/>
      <c r="G55" s="624"/>
      <c r="H55" s="624"/>
      <c r="I55" s="624"/>
      <c r="J55" s="624"/>
      <c r="K55" s="624"/>
      <c r="L55" s="624"/>
      <c r="M55" s="624"/>
      <c r="N55" s="625"/>
    </row>
    <row r="56" spans="1:16" x14ac:dyDescent="0.25">
      <c r="A56" s="648" t="s">
        <v>315</v>
      </c>
      <c r="B56" s="649"/>
      <c r="C56" s="649"/>
      <c r="D56" s="649"/>
      <c r="E56" s="648" t="s">
        <v>115</v>
      </c>
      <c r="F56" s="649"/>
      <c r="G56" s="649"/>
      <c r="H56" s="649"/>
      <c r="I56" s="649"/>
      <c r="J56" s="649"/>
      <c r="K56" s="649"/>
      <c r="L56" s="650"/>
      <c r="M56" s="635" t="s">
        <v>316</v>
      </c>
      <c r="N56" s="637"/>
    </row>
    <row r="57" spans="1:16" x14ac:dyDescent="0.25">
      <c r="A57" s="648" t="s">
        <v>825</v>
      </c>
      <c r="B57" s="649"/>
      <c r="C57" s="649"/>
      <c r="D57" s="649"/>
      <c r="E57" s="392"/>
      <c r="F57" s="357"/>
      <c r="G57" s="357"/>
      <c r="H57" s="357"/>
      <c r="I57" s="357"/>
      <c r="J57" s="357"/>
      <c r="K57" s="357"/>
      <c r="L57" s="393"/>
      <c r="M57" s="1488">
        <v>127149</v>
      </c>
      <c r="N57" s="1489"/>
      <c r="O57" s="322"/>
    </row>
    <row r="58" spans="1:16" ht="28.15" customHeight="1" x14ac:dyDescent="0.25">
      <c r="A58" s="626" t="s">
        <v>826</v>
      </c>
      <c r="B58" s="627"/>
      <c r="C58" s="627"/>
      <c r="D58" s="627"/>
      <c r="E58" s="648"/>
      <c r="F58" s="649"/>
      <c r="G58" s="649"/>
      <c r="H58" s="649"/>
      <c r="I58" s="649"/>
      <c r="J58" s="649"/>
      <c r="K58" s="649"/>
      <c r="L58" s="650"/>
      <c r="M58" s="1488">
        <v>14126</v>
      </c>
      <c r="N58" s="1489"/>
    </row>
    <row r="59" spans="1:16" x14ac:dyDescent="0.25">
      <c r="A59" s="635" t="s">
        <v>317</v>
      </c>
      <c r="B59" s="636"/>
      <c r="C59" s="636"/>
      <c r="D59" s="636"/>
      <c r="E59" s="636"/>
      <c r="F59" s="636"/>
      <c r="G59" s="636"/>
      <c r="H59" s="636"/>
      <c r="I59" s="636"/>
      <c r="J59" s="636"/>
      <c r="K59" s="636"/>
      <c r="L59" s="637"/>
      <c r="M59" s="1490">
        <f>SUM(M57+M58)</f>
        <v>141275</v>
      </c>
      <c r="N59" s="1490"/>
    </row>
  </sheetData>
  <mergeCells count="139">
    <mergeCell ref="A57:D57"/>
    <mergeCell ref="M57:N57"/>
    <mergeCell ref="A58:D58"/>
    <mergeCell ref="E58:L58"/>
    <mergeCell ref="M58:N58"/>
    <mergeCell ref="A59:L59"/>
    <mergeCell ref="M59:N59"/>
    <mergeCell ref="B53:L53"/>
    <mergeCell ref="M53:N53"/>
    <mergeCell ref="A55:N55"/>
    <mergeCell ref="A56:D56"/>
    <mergeCell ref="E56:L56"/>
    <mergeCell ref="M56:N56"/>
    <mergeCell ref="B51:F51"/>
    <mergeCell ref="G51:H51"/>
    <mergeCell ref="I51:J51"/>
    <mergeCell ref="K51:L51"/>
    <mergeCell ref="M51:N51"/>
    <mergeCell ref="B52:F52"/>
    <mergeCell ref="G52:H52"/>
    <mergeCell ref="I52:J52"/>
    <mergeCell ref="K52:L52"/>
    <mergeCell ref="M52:N52"/>
    <mergeCell ref="B49:F49"/>
    <mergeCell ref="G49:H49"/>
    <mergeCell ref="I49:J49"/>
    <mergeCell ref="K49:L49"/>
    <mergeCell ref="M49:N49"/>
    <mergeCell ref="B50:F50"/>
    <mergeCell ref="G50:H50"/>
    <mergeCell ref="I50:J50"/>
    <mergeCell ref="K50:L50"/>
    <mergeCell ref="M50:N50"/>
    <mergeCell ref="B47:F47"/>
    <mergeCell ref="G47:H47"/>
    <mergeCell ref="I47:J47"/>
    <mergeCell ref="K47:L47"/>
    <mergeCell ref="M47:N47"/>
    <mergeCell ref="B48:F48"/>
    <mergeCell ref="G48:H48"/>
    <mergeCell ref="I48:J48"/>
    <mergeCell ref="K48:L48"/>
    <mergeCell ref="M48:N48"/>
    <mergeCell ref="B45:F45"/>
    <mergeCell ref="G45:H45"/>
    <mergeCell ref="I45:J45"/>
    <mergeCell ref="K45:L45"/>
    <mergeCell ref="M45:N45"/>
    <mergeCell ref="B46:F46"/>
    <mergeCell ref="G46:H46"/>
    <mergeCell ref="I46:J46"/>
    <mergeCell ref="K46:L46"/>
    <mergeCell ref="M46:N46"/>
    <mergeCell ref="A39:B39"/>
    <mergeCell ref="A40:B40"/>
    <mergeCell ref="A41:B41"/>
    <mergeCell ref="A42:B42"/>
    <mergeCell ref="A43:B43"/>
    <mergeCell ref="A44:N44"/>
    <mergeCell ref="A35:H35"/>
    <mergeCell ref="I35:J35"/>
    <mergeCell ref="K35:L35"/>
    <mergeCell ref="M35:N35"/>
    <mergeCell ref="A37:N37"/>
    <mergeCell ref="A38:B38"/>
    <mergeCell ref="A33:H33"/>
    <mergeCell ref="I33:J33"/>
    <mergeCell ref="K33:L33"/>
    <mergeCell ref="M33:N33"/>
    <mergeCell ref="A34:H34"/>
    <mergeCell ref="I34:J34"/>
    <mergeCell ref="K34:L34"/>
    <mergeCell ref="M34:N34"/>
    <mergeCell ref="A31:H31"/>
    <mergeCell ref="I31:J31"/>
    <mergeCell ref="K31:L31"/>
    <mergeCell ref="M31:N31"/>
    <mergeCell ref="A32:H32"/>
    <mergeCell ref="I32:J32"/>
    <mergeCell ref="K32:L32"/>
    <mergeCell ref="M32:N32"/>
    <mergeCell ref="A29:H29"/>
    <mergeCell ref="I29:J29"/>
    <mergeCell ref="K29:L29"/>
    <mergeCell ref="M29:N29"/>
    <mergeCell ref="A30:H30"/>
    <mergeCell ref="I30:J30"/>
    <mergeCell ref="K30:L30"/>
    <mergeCell ref="M30:N30"/>
    <mergeCell ref="A27:H27"/>
    <mergeCell ref="I27:J27"/>
    <mergeCell ref="K27:L27"/>
    <mergeCell ref="M27:N27"/>
    <mergeCell ref="A28:H28"/>
    <mergeCell ref="I28:J28"/>
    <mergeCell ref="K28:L28"/>
    <mergeCell ref="M28:N28"/>
    <mergeCell ref="A24:N24"/>
    <mergeCell ref="A25:H25"/>
    <mergeCell ref="I25:J25"/>
    <mergeCell ref="K25:L25"/>
    <mergeCell ref="M25:N25"/>
    <mergeCell ref="A26:H26"/>
    <mergeCell ref="I26:J26"/>
    <mergeCell ref="K26:L26"/>
    <mergeCell ref="M26:N26"/>
    <mergeCell ref="B22:G22"/>
    <mergeCell ref="I22:N22"/>
    <mergeCell ref="B23:G23"/>
    <mergeCell ref="I23:N23"/>
    <mergeCell ref="A10:B17"/>
    <mergeCell ref="C10:N17"/>
    <mergeCell ref="A18:N18"/>
    <mergeCell ref="B19:G19"/>
    <mergeCell ref="I19:N19"/>
    <mergeCell ref="B20:G20"/>
    <mergeCell ref="I20:N20"/>
    <mergeCell ref="A9:B9"/>
    <mergeCell ref="C9:N9"/>
    <mergeCell ref="A6:D7"/>
    <mergeCell ref="E6:H7"/>
    <mergeCell ref="I6:N6"/>
    <mergeCell ref="I7:J7"/>
    <mergeCell ref="K7:L7"/>
    <mergeCell ref="M7:N7"/>
    <mergeCell ref="B21:G21"/>
    <mergeCell ref="I21:N21"/>
    <mergeCell ref="A1:N1"/>
    <mergeCell ref="A3:D3"/>
    <mergeCell ref="E3:H3"/>
    <mergeCell ref="I3:N3"/>
    <mergeCell ref="A4:D5"/>
    <mergeCell ref="E4:H5"/>
    <mergeCell ref="I4:N5"/>
    <mergeCell ref="A8:D8"/>
    <mergeCell ref="E8:H8"/>
    <mergeCell ref="I8:J8"/>
    <mergeCell ref="K8:L8"/>
    <mergeCell ref="M8:N8"/>
  </mergeCells>
  <conditionalFormatting sqref="C39:N42">
    <cfRule type="cellIs" dxfId="19" priority="3" stopIfTrue="1" operator="equal">
      <formula>"x"</formula>
    </cfRule>
  </conditionalFormatting>
  <conditionalFormatting sqref="J40:N40">
    <cfRule type="cellIs" dxfId="18" priority="2" stopIfTrue="1" operator="equal">
      <formula>"x"</formula>
    </cfRule>
  </conditionalFormatting>
  <conditionalFormatting sqref="M41:N41">
    <cfRule type="cellIs" dxfId="17"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9:N42" xr:uid="{00000000-0002-0000-2500-000000000000}"/>
  </dataValidations>
  <pageMargins left="0.7" right="0.7" top="0.75" bottom="0.75" header="0.3" footer="0.3"/>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Q59"/>
  <sheetViews>
    <sheetView topLeftCell="A23" workbookViewId="0">
      <selection activeCell="C10" sqref="C10:N17"/>
    </sheetView>
  </sheetViews>
  <sheetFormatPr defaultRowHeight="15" x14ac:dyDescent="0.25"/>
  <sheetData>
    <row r="1" spans="1:14" ht="18.75" thickBot="1" x14ac:dyDescent="0.3">
      <c r="A1" s="520" t="s">
        <v>423</v>
      </c>
      <c r="B1" s="520"/>
      <c r="C1" s="520"/>
      <c r="D1" s="520"/>
      <c r="E1" s="520"/>
      <c r="F1" s="520"/>
      <c r="G1" s="520"/>
      <c r="H1" s="520"/>
      <c r="I1" s="520"/>
      <c r="J1" s="520"/>
      <c r="K1" s="520"/>
      <c r="L1" s="520"/>
      <c r="M1" s="520"/>
      <c r="N1" s="520"/>
    </row>
    <row r="2" spans="1:14" x14ac:dyDescent="0.25">
      <c r="A2" s="51"/>
      <c r="B2" s="51"/>
      <c r="C2" s="51"/>
      <c r="D2" s="51"/>
      <c r="E2" s="51"/>
      <c r="F2" s="51"/>
      <c r="G2" s="51"/>
      <c r="H2" s="51"/>
      <c r="I2" s="51"/>
      <c r="J2" s="51"/>
      <c r="K2" s="51"/>
      <c r="L2" s="51"/>
      <c r="M2" s="51"/>
      <c r="N2" s="51"/>
    </row>
    <row r="3" spans="1:14" ht="30" customHeight="1" x14ac:dyDescent="0.25">
      <c r="A3" s="1202" t="s">
        <v>410</v>
      </c>
      <c r="B3" s="1203"/>
      <c r="C3" s="1203"/>
      <c r="D3" s="1204"/>
      <c r="E3" s="524" t="s">
        <v>777</v>
      </c>
      <c r="F3" s="525"/>
      <c r="G3" s="525"/>
      <c r="H3" s="526"/>
      <c r="I3" s="1091" t="s">
        <v>411</v>
      </c>
      <c r="J3" s="1092"/>
      <c r="K3" s="1092"/>
      <c r="L3" s="1092"/>
      <c r="M3" s="1092"/>
      <c r="N3" s="1094"/>
    </row>
    <row r="4" spans="1:14" x14ac:dyDescent="0.25">
      <c r="A4" s="1205" t="s">
        <v>391</v>
      </c>
      <c r="B4" s="1206"/>
      <c r="C4" s="1206"/>
      <c r="D4" s="1207"/>
      <c r="E4" s="535" t="s">
        <v>776</v>
      </c>
      <c r="F4" s="535"/>
      <c r="G4" s="535"/>
      <c r="H4" s="535"/>
      <c r="I4" s="537" t="s">
        <v>458</v>
      </c>
      <c r="J4" s="538"/>
      <c r="K4" s="538"/>
      <c r="L4" s="539"/>
      <c r="M4" s="539"/>
      <c r="N4" s="540"/>
    </row>
    <row r="5" spans="1:14" x14ac:dyDescent="0.25">
      <c r="A5" s="1208"/>
      <c r="B5" s="1209"/>
      <c r="C5" s="1209"/>
      <c r="D5" s="1210"/>
      <c r="E5" s="535"/>
      <c r="F5" s="535"/>
      <c r="G5" s="535"/>
      <c r="H5" s="535"/>
      <c r="I5" s="541"/>
      <c r="J5" s="542"/>
      <c r="K5" s="542"/>
      <c r="L5" s="542"/>
      <c r="M5" s="542"/>
      <c r="N5" s="543"/>
    </row>
    <row r="6" spans="1:14" x14ac:dyDescent="0.25">
      <c r="A6" s="1219" t="s">
        <v>279</v>
      </c>
      <c r="B6" s="1220"/>
      <c r="C6" s="1220"/>
      <c r="D6" s="1221"/>
      <c r="E6" s="563" t="s">
        <v>412</v>
      </c>
      <c r="F6" s="563"/>
      <c r="G6" s="563"/>
      <c r="H6" s="564"/>
      <c r="I6" s="567" t="s">
        <v>280</v>
      </c>
      <c r="J6" s="567"/>
      <c r="K6" s="567"/>
      <c r="L6" s="567"/>
      <c r="M6" s="567"/>
      <c r="N6" s="567"/>
    </row>
    <row r="7" spans="1:14" x14ac:dyDescent="0.25">
      <c r="A7" s="1222"/>
      <c r="B7" s="1223"/>
      <c r="C7" s="1223"/>
      <c r="D7" s="1224"/>
      <c r="E7" s="565"/>
      <c r="F7" s="565"/>
      <c r="G7" s="565"/>
      <c r="H7" s="566"/>
      <c r="I7" s="568">
        <v>2026</v>
      </c>
      <c r="J7" s="569"/>
      <c r="K7" s="567">
        <v>2027</v>
      </c>
      <c r="L7" s="567"/>
      <c r="M7" s="567">
        <v>2028</v>
      </c>
      <c r="N7" s="567"/>
    </row>
    <row r="8" spans="1:14" x14ac:dyDescent="0.25">
      <c r="A8" s="1211" t="s">
        <v>281</v>
      </c>
      <c r="B8" s="1212"/>
      <c r="C8" s="1212"/>
      <c r="D8" s="1213"/>
      <c r="E8" s="525" t="s">
        <v>420</v>
      </c>
      <c r="F8" s="525"/>
      <c r="G8" s="525"/>
      <c r="H8" s="526"/>
      <c r="I8" s="549" t="s">
        <v>338</v>
      </c>
      <c r="J8" s="550"/>
      <c r="K8" s="551"/>
      <c r="L8" s="551"/>
      <c r="M8" s="551"/>
      <c r="N8" s="551"/>
    </row>
    <row r="9" spans="1:14" ht="42" customHeight="1" x14ac:dyDescent="0.25">
      <c r="A9" s="1214" t="s">
        <v>283</v>
      </c>
      <c r="B9" s="1215"/>
      <c r="C9" s="1216" t="s">
        <v>775</v>
      </c>
      <c r="D9" s="1217"/>
      <c r="E9" s="1217"/>
      <c r="F9" s="1217"/>
      <c r="G9" s="1217"/>
      <c r="H9" s="1217"/>
      <c r="I9" s="1217"/>
      <c r="J9" s="1217"/>
      <c r="K9" s="1217"/>
      <c r="L9" s="1217"/>
      <c r="M9" s="1217"/>
      <c r="N9" s="1218"/>
    </row>
    <row r="10" spans="1:14" x14ac:dyDescent="0.25">
      <c r="A10" s="576" t="s">
        <v>284</v>
      </c>
      <c r="B10" s="577"/>
      <c r="C10" s="1228" t="s">
        <v>935</v>
      </c>
      <c r="D10" s="1426"/>
      <c r="E10" s="1426"/>
      <c r="F10" s="1426"/>
      <c r="G10" s="1426"/>
      <c r="H10" s="1426"/>
      <c r="I10" s="1426"/>
      <c r="J10" s="1426"/>
      <c r="K10" s="1426"/>
      <c r="L10" s="1426"/>
      <c r="M10" s="1426"/>
      <c r="N10" s="1427"/>
    </row>
    <row r="11" spans="1:14" x14ac:dyDescent="0.25">
      <c r="A11" s="578"/>
      <c r="B11" s="579"/>
      <c r="C11" s="1428"/>
      <c r="D11" s="1429"/>
      <c r="E11" s="1429"/>
      <c r="F11" s="1429"/>
      <c r="G11" s="1429"/>
      <c r="H11" s="1429"/>
      <c r="I11" s="1429"/>
      <c r="J11" s="1429"/>
      <c r="K11" s="1429"/>
      <c r="L11" s="1429"/>
      <c r="M11" s="1429"/>
      <c r="N11" s="1430"/>
    </row>
    <row r="12" spans="1:14" x14ac:dyDescent="0.25">
      <c r="A12" s="578"/>
      <c r="B12" s="579"/>
      <c r="C12" s="1428"/>
      <c r="D12" s="1429"/>
      <c r="E12" s="1429"/>
      <c r="F12" s="1429"/>
      <c r="G12" s="1429"/>
      <c r="H12" s="1429"/>
      <c r="I12" s="1429"/>
      <c r="J12" s="1429"/>
      <c r="K12" s="1429"/>
      <c r="L12" s="1429"/>
      <c r="M12" s="1429"/>
      <c r="N12" s="1430"/>
    </row>
    <row r="13" spans="1:14" ht="13.5" customHeight="1" x14ac:dyDescent="0.25">
      <c r="A13" s="578"/>
      <c r="B13" s="579"/>
      <c r="C13" s="1428"/>
      <c r="D13" s="1429"/>
      <c r="E13" s="1429"/>
      <c r="F13" s="1429"/>
      <c r="G13" s="1429"/>
      <c r="H13" s="1429"/>
      <c r="I13" s="1429"/>
      <c r="J13" s="1429"/>
      <c r="K13" s="1429"/>
      <c r="L13" s="1429"/>
      <c r="M13" s="1429"/>
      <c r="N13" s="1430"/>
    </row>
    <row r="14" spans="1:14" hidden="1" x14ac:dyDescent="0.25">
      <c r="A14" s="578"/>
      <c r="B14" s="579"/>
      <c r="C14" s="1428"/>
      <c r="D14" s="1429"/>
      <c r="E14" s="1429"/>
      <c r="F14" s="1429"/>
      <c r="G14" s="1429"/>
      <c r="H14" s="1429"/>
      <c r="I14" s="1429"/>
      <c r="J14" s="1429"/>
      <c r="K14" s="1429"/>
      <c r="L14" s="1429"/>
      <c r="M14" s="1429"/>
      <c r="N14" s="1430"/>
    </row>
    <row r="15" spans="1:14" hidden="1" x14ac:dyDescent="0.25">
      <c r="A15" s="578"/>
      <c r="B15" s="579"/>
      <c r="C15" s="1428"/>
      <c r="D15" s="1429"/>
      <c r="E15" s="1429"/>
      <c r="F15" s="1429"/>
      <c r="G15" s="1429"/>
      <c r="H15" s="1429"/>
      <c r="I15" s="1429"/>
      <c r="J15" s="1429"/>
      <c r="K15" s="1429"/>
      <c r="L15" s="1429"/>
      <c r="M15" s="1429"/>
      <c r="N15" s="1430"/>
    </row>
    <row r="16" spans="1:14" hidden="1" x14ac:dyDescent="0.25">
      <c r="A16" s="578"/>
      <c r="B16" s="579"/>
      <c r="C16" s="1428"/>
      <c r="D16" s="1429"/>
      <c r="E16" s="1429"/>
      <c r="F16" s="1429"/>
      <c r="G16" s="1429"/>
      <c r="H16" s="1429"/>
      <c r="I16" s="1429"/>
      <c r="J16" s="1429"/>
      <c r="K16" s="1429"/>
      <c r="L16" s="1429"/>
      <c r="M16" s="1429"/>
      <c r="N16" s="1430"/>
    </row>
    <row r="17" spans="1:14" hidden="1" x14ac:dyDescent="0.25">
      <c r="A17" s="580"/>
      <c r="B17" s="581"/>
      <c r="C17" s="1431"/>
      <c r="D17" s="1432"/>
      <c r="E17" s="1432"/>
      <c r="F17" s="1432"/>
      <c r="G17" s="1432"/>
      <c r="H17" s="1432"/>
      <c r="I17" s="1432"/>
      <c r="J17" s="1432"/>
      <c r="K17" s="1432"/>
      <c r="L17" s="1432"/>
      <c r="M17" s="1432"/>
      <c r="N17" s="1433"/>
    </row>
    <row r="18" spans="1:14" x14ac:dyDescent="0.25">
      <c r="A18" s="591"/>
      <c r="B18" s="592"/>
      <c r="C18" s="592"/>
      <c r="D18" s="592"/>
      <c r="E18" s="592"/>
      <c r="F18" s="592"/>
      <c r="G18" s="592"/>
      <c r="H18" s="592"/>
      <c r="I18" s="592"/>
      <c r="J18" s="592"/>
      <c r="K18" s="592"/>
      <c r="L18" s="592"/>
      <c r="M18" s="592"/>
      <c r="N18" s="593"/>
    </row>
    <row r="19" spans="1:14" x14ac:dyDescent="0.25">
      <c r="A19" s="54">
        <v>1</v>
      </c>
      <c r="B19" s="570" t="s">
        <v>421</v>
      </c>
      <c r="C19" s="571"/>
      <c r="D19" s="571"/>
      <c r="E19" s="571"/>
      <c r="F19" s="571"/>
      <c r="G19" s="572"/>
      <c r="H19" s="54">
        <v>6</v>
      </c>
      <c r="I19" s="570"/>
      <c r="J19" s="571"/>
      <c r="K19" s="571"/>
      <c r="L19" s="571"/>
      <c r="M19" s="571"/>
      <c r="N19" s="572"/>
    </row>
    <row r="20" spans="1:14" ht="18.95" customHeight="1" x14ac:dyDescent="0.25">
      <c r="A20" s="54">
        <v>2</v>
      </c>
      <c r="B20" s="1225" t="s">
        <v>413</v>
      </c>
      <c r="C20" s="1226"/>
      <c r="D20" s="1226"/>
      <c r="E20" s="1226"/>
      <c r="F20" s="1226"/>
      <c r="G20" s="1227"/>
      <c r="H20" s="54">
        <v>7</v>
      </c>
      <c r="I20" s="570"/>
      <c r="J20" s="571"/>
      <c r="K20" s="571"/>
      <c r="L20" s="571"/>
      <c r="M20" s="571"/>
      <c r="N20" s="572"/>
    </row>
    <row r="21" spans="1:14" ht="15" customHeight="1" x14ac:dyDescent="0.25">
      <c r="A21" s="54">
        <v>3</v>
      </c>
      <c r="B21" s="1225" t="s">
        <v>414</v>
      </c>
      <c r="C21" s="1226"/>
      <c r="D21" s="1226"/>
      <c r="E21" s="1226"/>
      <c r="F21" s="1226"/>
      <c r="G21" s="1227"/>
      <c r="H21" s="54">
        <v>8</v>
      </c>
      <c r="I21" s="570"/>
      <c r="J21" s="571"/>
      <c r="K21" s="571"/>
      <c r="L21" s="571"/>
      <c r="M21" s="571"/>
      <c r="N21" s="572"/>
    </row>
    <row r="22" spans="1:14" ht="15" customHeight="1" x14ac:dyDescent="0.25">
      <c r="A22" s="54">
        <v>4</v>
      </c>
      <c r="B22" s="570" t="s">
        <v>422</v>
      </c>
      <c r="C22" s="571"/>
      <c r="D22" s="571"/>
      <c r="E22" s="571"/>
      <c r="F22" s="571"/>
      <c r="G22" s="572"/>
      <c r="H22" s="54">
        <v>9</v>
      </c>
      <c r="I22" s="570"/>
      <c r="J22" s="571"/>
      <c r="K22" s="571"/>
      <c r="L22" s="571"/>
      <c r="M22" s="571"/>
      <c r="N22" s="572"/>
    </row>
    <row r="23" spans="1:14" ht="57" customHeight="1" x14ac:dyDescent="0.25">
      <c r="A23" s="54">
        <v>5</v>
      </c>
      <c r="B23" s="570"/>
      <c r="C23" s="571"/>
      <c r="D23" s="571"/>
      <c r="E23" s="571"/>
      <c r="F23" s="571"/>
      <c r="G23" s="572"/>
      <c r="H23" s="54">
        <v>10</v>
      </c>
      <c r="I23" s="599"/>
      <c r="J23" s="599"/>
      <c r="K23" s="599"/>
      <c r="L23" s="599"/>
      <c r="M23" s="599"/>
      <c r="N23" s="599"/>
    </row>
    <row r="24" spans="1:14" x14ac:dyDescent="0.25">
      <c r="A24" s="600" t="s">
        <v>286</v>
      </c>
      <c r="B24" s="601"/>
      <c r="C24" s="601"/>
      <c r="D24" s="601"/>
      <c r="E24" s="601"/>
      <c r="F24" s="601"/>
      <c r="G24" s="601"/>
      <c r="H24" s="601"/>
      <c r="I24" s="601"/>
      <c r="J24" s="601"/>
      <c r="K24" s="601"/>
      <c r="L24" s="601"/>
      <c r="M24" s="601"/>
      <c r="N24" s="602"/>
    </row>
    <row r="25" spans="1:14" x14ac:dyDescent="0.25">
      <c r="A25" s="603" t="s">
        <v>287</v>
      </c>
      <c r="B25" s="604"/>
      <c r="C25" s="604"/>
      <c r="D25" s="604"/>
      <c r="E25" s="604"/>
      <c r="F25" s="604"/>
      <c r="G25" s="604"/>
      <c r="H25" s="605"/>
      <c r="I25" s="591" t="s">
        <v>909</v>
      </c>
      <c r="J25" s="593"/>
      <c r="K25" s="606" t="s">
        <v>910</v>
      </c>
      <c r="L25" s="606"/>
      <c r="M25" s="594" t="s">
        <v>288</v>
      </c>
      <c r="N25" s="594"/>
    </row>
    <row r="26" spans="1:14" x14ac:dyDescent="0.25">
      <c r="A26" s="595" t="s">
        <v>824</v>
      </c>
      <c r="B26" s="596"/>
      <c r="C26" s="596"/>
      <c r="D26" s="596"/>
      <c r="E26" s="596"/>
      <c r="F26" s="596"/>
      <c r="G26" s="596"/>
      <c r="H26" s="597"/>
      <c r="I26" s="598">
        <v>1</v>
      </c>
      <c r="J26" s="598"/>
      <c r="K26" s="607"/>
      <c r="L26" s="598"/>
      <c r="M26" s="598"/>
      <c r="N26" s="598"/>
    </row>
    <row r="27" spans="1:14" ht="15" customHeight="1" x14ac:dyDescent="0.25">
      <c r="A27" s="603" t="s">
        <v>289</v>
      </c>
      <c r="B27" s="604"/>
      <c r="C27" s="604"/>
      <c r="D27" s="604"/>
      <c r="E27" s="604"/>
      <c r="F27" s="604"/>
      <c r="G27" s="604"/>
      <c r="H27" s="605"/>
      <c r="I27" s="591" t="s">
        <v>909</v>
      </c>
      <c r="J27" s="593"/>
      <c r="K27" s="606" t="s">
        <v>910</v>
      </c>
      <c r="L27" s="606"/>
      <c r="M27" s="594" t="s">
        <v>288</v>
      </c>
      <c r="N27" s="594"/>
    </row>
    <row r="28" spans="1:14" x14ac:dyDescent="0.25">
      <c r="A28" s="595" t="s">
        <v>415</v>
      </c>
      <c r="B28" s="596"/>
      <c r="C28" s="596"/>
      <c r="D28" s="596"/>
      <c r="E28" s="596"/>
      <c r="F28" s="596"/>
      <c r="G28" s="596"/>
      <c r="H28" s="597"/>
      <c r="I28" s="1014">
        <v>1</v>
      </c>
      <c r="J28" s="598"/>
      <c r="K28" s="1014"/>
      <c r="L28" s="598"/>
      <c r="M28" s="598"/>
      <c r="N28" s="598"/>
    </row>
    <row r="29" spans="1:14" x14ac:dyDescent="0.25">
      <c r="A29" s="595"/>
      <c r="B29" s="596"/>
      <c r="C29" s="596"/>
      <c r="D29" s="596"/>
      <c r="E29" s="596"/>
      <c r="F29" s="596"/>
      <c r="G29" s="596"/>
      <c r="H29" s="597"/>
      <c r="I29" s="607"/>
      <c r="J29" s="598"/>
      <c r="K29" s="607"/>
      <c r="L29" s="598"/>
      <c r="M29" s="598"/>
      <c r="N29" s="598"/>
    </row>
    <row r="30" spans="1:14" ht="15" customHeight="1" x14ac:dyDescent="0.25">
      <c r="A30" s="603" t="s">
        <v>290</v>
      </c>
      <c r="B30" s="604"/>
      <c r="C30" s="604"/>
      <c r="D30" s="604"/>
      <c r="E30" s="604"/>
      <c r="F30" s="604"/>
      <c r="G30" s="604"/>
      <c r="H30" s="605"/>
      <c r="I30" s="591" t="s">
        <v>909</v>
      </c>
      <c r="J30" s="593"/>
      <c r="K30" s="606" t="s">
        <v>910</v>
      </c>
      <c r="L30" s="606"/>
      <c r="M30" s="594" t="s">
        <v>288</v>
      </c>
      <c r="N30" s="594"/>
    </row>
    <row r="31" spans="1:14" x14ac:dyDescent="0.25">
      <c r="A31" s="595" t="s">
        <v>416</v>
      </c>
      <c r="B31" s="596"/>
      <c r="C31" s="596"/>
      <c r="D31" s="596"/>
      <c r="E31" s="596"/>
      <c r="F31" s="596"/>
      <c r="G31" s="596"/>
      <c r="H31" s="597"/>
      <c r="I31" s="1014">
        <v>1</v>
      </c>
      <c r="J31" s="598"/>
      <c r="K31" s="1014"/>
      <c r="L31" s="598"/>
      <c r="M31" s="598"/>
      <c r="N31" s="598"/>
    </row>
    <row r="32" spans="1:14" x14ac:dyDescent="0.25">
      <c r="A32" s="595"/>
      <c r="B32" s="596"/>
      <c r="C32" s="596"/>
      <c r="D32" s="596"/>
      <c r="E32" s="596"/>
      <c r="F32" s="596"/>
      <c r="G32" s="596"/>
      <c r="H32" s="597"/>
      <c r="I32" s="598"/>
      <c r="J32" s="598"/>
      <c r="K32" s="598"/>
      <c r="L32" s="598"/>
      <c r="M32" s="598"/>
      <c r="N32" s="598"/>
    </row>
    <row r="33" spans="1:17" ht="15" customHeight="1" x14ac:dyDescent="0.25">
      <c r="A33" s="603" t="s">
        <v>291</v>
      </c>
      <c r="B33" s="604"/>
      <c r="C33" s="604"/>
      <c r="D33" s="604"/>
      <c r="E33" s="604"/>
      <c r="F33" s="604"/>
      <c r="G33" s="604"/>
      <c r="H33" s="605"/>
      <c r="I33" s="591" t="s">
        <v>909</v>
      </c>
      <c r="J33" s="593"/>
      <c r="K33" s="606" t="s">
        <v>910</v>
      </c>
      <c r="L33" s="606"/>
      <c r="M33" s="594" t="s">
        <v>288</v>
      </c>
      <c r="N33" s="594"/>
    </row>
    <row r="34" spans="1:17" x14ac:dyDescent="0.25">
      <c r="A34" s="609" t="s">
        <v>417</v>
      </c>
      <c r="B34" s="610"/>
      <c r="C34" s="610"/>
      <c r="D34" s="610"/>
      <c r="E34" s="610"/>
      <c r="F34" s="610"/>
      <c r="G34" s="610"/>
      <c r="H34" s="611"/>
      <c r="I34" s="1014">
        <v>1</v>
      </c>
      <c r="J34" s="598"/>
      <c r="K34" s="1014"/>
      <c r="L34" s="598"/>
      <c r="M34" s="598"/>
      <c r="N34" s="598"/>
    </row>
    <row r="35" spans="1:17" ht="14.25" hidden="1" customHeight="1" x14ac:dyDescent="0.25">
      <c r="A35" s="609"/>
      <c r="B35" s="610"/>
      <c r="C35" s="610"/>
      <c r="D35" s="610"/>
      <c r="E35" s="610"/>
      <c r="F35" s="610"/>
      <c r="G35" s="610"/>
      <c r="H35" s="611"/>
      <c r="I35" s="598"/>
      <c r="J35" s="598"/>
      <c r="K35" s="598"/>
      <c r="L35" s="598"/>
      <c r="M35" s="598"/>
      <c r="N35" s="598"/>
    </row>
    <row r="36" spans="1:17" hidden="1" x14ac:dyDescent="0.25">
      <c r="A36" s="50"/>
      <c r="B36" s="50"/>
      <c r="C36" s="50"/>
      <c r="D36" s="50"/>
      <c r="E36" s="50"/>
      <c r="F36" s="50"/>
      <c r="G36" s="50"/>
      <c r="H36" s="50"/>
      <c r="I36" s="50"/>
      <c r="J36" s="50"/>
      <c r="K36" s="50"/>
      <c r="L36" s="50"/>
      <c r="M36" s="50"/>
      <c r="N36" s="50"/>
    </row>
    <row r="37" spans="1:17" x14ac:dyDescent="0.25">
      <c r="A37" s="600" t="s">
        <v>292</v>
      </c>
      <c r="B37" s="601"/>
      <c r="C37" s="601"/>
      <c r="D37" s="601"/>
      <c r="E37" s="601"/>
      <c r="F37" s="601"/>
      <c r="G37" s="601"/>
      <c r="H37" s="601"/>
      <c r="I37" s="601"/>
      <c r="J37" s="601"/>
      <c r="K37" s="601"/>
      <c r="L37" s="601"/>
      <c r="M37" s="601"/>
      <c r="N37" s="602"/>
    </row>
    <row r="38" spans="1:17" ht="42.75" x14ac:dyDescent="0.25">
      <c r="A38" s="594" t="s">
        <v>293</v>
      </c>
      <c r="B38" s="594"/>
      <c r="C38" s="57" t="s">
        <v>294</v>
      </c>
      <c r="D38" s="57" t="s">
        <v>295</v>
      </c>
      <c r="E38" s="57" t="s">
        <v>296</v>
      </c>
      <c r="F38" s="57" t="s">
        <v>297</v>
      </c>
      <c r="G38" s="57" t="s">
        <v>298</v>
      </c>
      <c r="H38" s="57" t="s">
        <v>299</v>
      </c>
      <c r="I38" s="57" t="s">
        <v>300</v>
      </c>
      <c r="J38" s="57" t="s">
        <v>301</v>
      </c>
      <c r="K38" s="57" t="s">
        <v>302</v>
      </c>
      <c r="L38" s="57" t="s">
        <v>303</v>
      </c>
      <c r="M38" s="57" t="s">
        <v>304</v>
      </c>
      <c r="N38" s="57" t="s">
        <v>305</v>
      </c>
      <c r="P38" s="425"/>
    </row>
    <row r="39" spans="1:17" x14ac:dyDescent="0.25">
      <c r="A39" s="612">
        <f>IF(A19&gt;0,A19,"")</f>
        <v>1</v>
      </c>
      <c r="B39" s="613"/>
      <c r="C39" s="58"/>
      <c r="D39" s="58"/>
      <c r="E39" s="254"/>
      <c r="F39" s="269"/>
      <c r="G39" s="58"/>
      <c r="H39" s="58"/>
      <c r="I39" s="269"/>
      <c r="J39" s="269"/>
      <c r="K39" s="269"/>
      <c r="L39" s="269"/>
      <c r="M39" s="58"/>
      <c r="N39" s="58"/>
    </row>
    <row r="40" spans="1:17" x14ac:dyDescent="0.25">
      <c r="A40" s="612">
        <f>IF(A20&gt;0,A20,"")</f>
        <v>2</v>
      </c>
      <c r="B40" s="613"/>
      <c r="C40" s="58"/>
      <c r="D40" s="58"/>
      <c r="E40" s="58"/>
      <c r="F40" s="254"/>
      <c r="G40" s="254"/>
      <c r="H40" s="58"/>
      <c r="I40" s="58"/>
      <c r="J40" s="270"/>
      <c r="K40" s="270"/>
      <c r="L40" s="269"/>
      <c r="M40" s="269"/>
      <c r="N40" s="269"/>
    </row>
    <row r="41" spans="1:17" x14ac:dyDescent="0.25">
      <c r="A41" s="612">
        <v>3</v>
      </c>
      <c r="B41" s="613"/>
      <c r="C41" s="58"/>
      <c r="D41" s="58"/>
      <c r="E41" s="269"/>
      <c r="F41" s="269"/>
      <c r="G41" s="269"/>
      <c r="H41" s="254"/>
      <c r="I41" s="254"/>
      <c r="J41" s="254"/>
      <c r="K41" s="254"/>
      <c r="L41" s="381"/>
      <c r="M41" s="313"/>
      <c r="N41" s="313"/>
      <c r="O41" s="322"/>
      <c r="P41" s="322"/>
      <c r="Q41" s="322"/>
    </row>
    <row r="42" spans="1:17" x14ac:dyDescent="0.25">
      <c r="A42" s="612">
        <v>4</v>
      </c>
      <c r="B42" s="613"/>
      <c r="C42" s="58"/>
      <c r="D42" s="58"/>
      <c r="E42" s="269"/>
      <c r="F42" s="269"/>
      <c r="G42" s="269"/>
      <c r="H42" s="269"/>
      <c r="I42" s="269"/>
      <c r="J42" s="313"/>
      <c r="K42" s="313"/>
      <c r="L42" s="269"/>
      <c r="M42" s="381"/>
      <c r="N42" s="381"/>
    </row>
    <row r="43" spans="1:17" x14ac:dyDescent="0.25">
      <c r="A43" s="1199">
        <v>5</v>
      </c>
      <c r="B43" s="1199"/>
      <c r="C43" s="256"/>
      <c r="D43" s="256"/>
      <c r="E43" s="256"/>
      <c r="F43" s="256"/>
      <c r="G43" s="256"/>
      <c r="H43" s="256"/>
      <c r="I43" s="256"/>
      <c r="J43" s="256"/>
      <c r="K43" s="395"/>
      <c r="L43" s="256"/>
      <c r="M43" s="256"/>
      <c r="N43" s="256"/>
    </row>
    <row r="44" spans="1:17" x14ac:dyDescent="0.25">
      <c r="A44" s="623" t="s">
        <v>306</v>
      </c>
      <c r="B44" s="624"/>
      <c r="C44" s="624"/>
      <c r="D44" s="624"/>
      <c r="E44" s="624"/>
      <c r="F44" s="624"/>
      <c r="G44" s="624"/>
      <c r="H44" s="624"/>
      <c r="I44" s="624"/>
      <c r="J44" s="624"/>
      <c r="K44" s="624"/>
      <c r="L44" s="624"/>
      <c r="M44" s="624"/>
      <c r="N44" s="625"/>
    </row>
    <row r="45" spans="1:17" x14ac:dyDescent="0.25">
      <c r="A45" s="255" t="s">
        <v>307</v>
      </c>
      <c r="B45" s="626" t="s">
        <v>308</v>
      </c>
      <c r="C45" s="627"/>
      <c r="D45" s="627"/>
      <c r="E45" s="627"/>
      <c r="F45" s="628"/>
      <c r="G45" s="629" t="s">
        <v>309</v>
      </c>
      <c r="H45" s="629"/>
      <c r="I45" s="629" t="s">
        <v>310</v>
      </c>
      <c r="J45" s="629"/>
      <c r="K45" s="629" t="s">
        <v>311</v>
      </c>
      <c r="L45" s="629"/>
      <c r="M45" s="567" t="s">
        <v>312</v>
      </c>
      <c r="N45" s="567"/>
    </row>
    <row r="46" spans="1:17" x14ac:dyDescent="0.25">
      <c r="A46" s="256" t="s">
        <v>450</v>
      </c>
      <c r="B46" s="616" t="s">
        <v>671</v>
      </c>
      <c r="C46" s="617"/>
      <c r="D46" s="617"/>
      <c r="E46" s="617"/>
      <c r="F46" s="618"/>
      <c r="G46" s="619">
        <v>27.2</v>
      </c>
      <c r="H46" s="620"/>
      <c r="I46" s="621">
        <v>80</v>
      </c>
      <c r="J46" s="621"/>
      <c r="K46" s="1078">
        <f>I46*100/$P$49</f>
        <v>100</v>
      </c>
      <c r="L46" s="1078"/>
      <c r="M46" s="622">
        <f>+G46*I46</f>
        <v>2176</v>
      </c>
      <c r="N46" s="622"/>
    </row>
    <row r="47" spans="1:17" x14ac:dyDescent="0.25">
      <c r="A47" s="126"/>
      <c r="B47" s="1039"/>
      <c r="C47" s="1040"/>
      <c r="D47" s="1040"/>
      <c r="E47" s="1040"/>
      <c r="F47" s="1041"/>
      <c r="G47" s="1042"/>
      <c r="H47" s="1043"/>
      <c r="I47" s="1044"/>
      <c r="J47" s="1044"/>
      <c r="K47" s="1078"/>
      <c r="L47" s="1078"/>
      <c r="M47" s="622"/>
      <c r="N47" s="1038"/>
    </row>
    <row r="48" spans="1:17" x14ac:dyDescent="0.25">
      <c r="A48" s="256"/>
      <c r="B48" s="616"/>
      <c r="C48" s="617"/>
      <c r="D48" s="617"/>
      <c r="E48" s="617"/>
      <c r="F48" s="618"/>
      <c r="G48" s="619"/>
      <c r="H48" s="620"/>
      <c r="I48" s="621"/>
      <c r="J48" s="621"/>
      <c r="K48" s="621"/>
      <c r="L48" s="621"/>
      <c r="M48" s="622">
        <f>+G48*I48</f>
        <v>0</v>
      </c>
      <c r="N48" s="622"/>
    </row>
    <row r="49" spans="1:16" x14ac:dyDescent="0.25">
      <c r="A49" s="256"/>
      <c r="B49" s="616"/>
      <c r="C49" s="617"/>
      <c r="D49" s="617"/>
      <c r="E49" s="617"/>
      <c r="F49" s="618"/>
      <c r="G49" s="619"/>
      <c r="H49" s="620"/>
      <c r="I49" s="621"/>
      <c r="J49" s="621"/>
      <c r="K49" s="621"/>
      <c r="L49" s="621"/>
      <c r="M49" s="622">
        <f>+G49*I49</f>
        <v>0</v>
      </c>
      <c r="N49" s="622"/>
      <c r="P49">
        <f>SUM(I46:J47)</f>
        <v>80</v>
      </c>
    </row>
    <row r="50" spans="1:16" x14ac:dyDescent="0.25">
      <c r="A50" s="256"/>
      <c r="B50" s="616"/>
      <c r="C50" s="617"/>
      <c r="D50" s="617"/>
      <c r="E50" s="617"/>
      <c r="F50" s="618"/>
      <c r="G50" s="619"/>
      <c r="H50" s="620"/>
      <c r="I50" s="621"/>
      <c r="J50" s="621"/>
      <c r="K50" s="621"/>
      <c r="L50" s="621"/>
      <c r="M50" s="622"/>
      <c r="N50" s="622"/>
    </row>
    <row r="51" spans="1:16" hidden="1" x14ac:dyDescent="0.25">
      <c r="A51" s="256"/>
      <c r="B51" s="616"/>
      <c r="C51" s="617"/>
      <c r="D51" s="617"/>
      <c r="E51" s="617"/>
      <c r="F51" s="618"/>
      <c r="G51" s="619"/>
      <c r="H51" s="620"/>
      <c r="I51" s="621"/>
      <c r="J51" s="621"/>
      <c r="K51" s="621"/>
      <c r="L51" s="621"/>
      <c r="M51" s="622"/>
      <c r="N51" s="622"/>
    </row>
    <row r="52" spans="1:16" hidden="1" x14ac:dyDescent="0.25">
      <c r="A52" s="256"/>
      <c r="B52" s="616"/>
      <c r="C52" s="617"/>
      <c r="D52" s="617"/>
      <c r="E52" s="617"/>
      <c r="F52" s="618"/>
      <c r="G52" s="619"/>
      <c r="H52" s="620"/>
      <c r="I52" s="621"/>
      <c r="J52" s="621"/>
      <c r="K52" s="621"/>
      <c r="L52" s="621"/>
      <c r="M52" s="622"/>
      <c r="N52" s="622"/>
    </row>
    <row r="53" spans="1:16" x14ac:dyDescent="0.25">
      <c r="A53" s="261">
        <f>COUNTA(B46:F52)</f>
        <v>1</v>
      </c>
      <c r="B53" s="631" t="s">
        <v>313</v>
      </c>
      <c r="C53" s="631"/>
      <c r="D53" s="631"/>
      <c r="E53" s="631"/>
      <c r="F53" s="631"/>
      <c r="G53" s="631"/>
      <c r="H53" s="631"/>
      <c r="I53" s="631"/>
      <c r="J53" s="631"/>
      <c r="K53" s="631"/>
      <c r="L53" s="632"/>
      <c r="M53" s="1106">
        <f>SUM(M46:M52)</f>
        <v>2176</v>
      </c>
      <c r="N53" s="1106"/>
    </row>
    <row r="54" spans="1:16" x14ac:dyDescent="0.25">
      <c r="A54" s="262"/>
      <c r="B54" s="262"/>
      <c r="C54" s="262"/>
      <c r="D54" s="262"/>
      <c r="E54" s="262"/>
      <c r="F54" s="262"/>
      <c r="G54" s="262"/>
      <c r="H54" s="262"/>
      <c r="I54" s="262"/>
      <c r="J54" s="262"/>
      <c r="K54" s="262"/>
      <c r="L54" s="262"/>
      <c r="M54" s="262"/>
      <c r="N54" s="262"/>
    </row>
    <row r="55" spans="1:16" x14ac:dyDescent="0.25">
      <c r="A55" s="623" t="s">
        <v>314</v>
      </c>
      <c r="B55" s="624"/>
      <c r="C55" s="624"/>
      <c r="D55" s="624"/>
      <c r="E55" s="624"/>
      <c r="F55" s="624"/>
      <c r="G55" s="624"/>
      <c r="H55" s="624"/>
      <c r="I55" s="624"/>
      <c r="J55" s="624"/>
      <c r="K55" s="624"/>
      <c r="L55" s="624"/>
      <c r="M55" s="624"/>
      <c r="N55" s="625"/>
    </row>
    <row r="56" spans="1:16" x14ac:dyDescent="0.25">
      <c r="A56" s="648" t="s">
        <v>315</v>
      </c>
      <c r="B56" s="649"/>
      <c r="C56" s="649"/>
      <c r="D56" s="649"/>
      <c r="E56" s="648" t="s">
        <v>115</v>
      </c>
      <c r="F56" s="649"/>
      <c r="G56" s="649"/>
      <c r="H56" s="649"/>
      <c r="I56" s="649"/>
      <c r="J56" s="649"/>
      <c r="K56" s="649"/>
      <c r="L56" s="650"/>
      <c r="M56" s="635" t="s">
        <v>316</v>
      </c>
      <c r="N56" s="637"/>
    </row>
    <row r="57" spans="1:16" x14ac:dyDescent="0.25">
      <c r="A57" s="648" t="s">
        <v>825</v>
      </c>
      <c r="B57" s="649"/>
      <c r="C57" s="649"/>
      <c r="D57" s="649"/>
      <c r="E57" s="392"/>
      <c r="F57" s="357"/>
      <c r="G57" s="357"/>
      <c r="H57" s="357"/>
      <c r="I57" s="357"/>
      <c r="J57" s="357"/>
      <c r="K57" s="357"/>
      <c r="L57" s="393"/>
      <c r="M57" s="1488">
        <v>175364</v>
      </c>
      <c r="N57" s="1489"/>
      <c r="O57" s="455" t="s">
        <v>861</v>
      </c>
    </row>
    <row r="58" spans="1:16" ht="28.15" customHeight="1" x14ac:dyDescent="0.25">
      <c r="A58" s="626" t="s">
        <v>826</v>
      </c>
      <c r="B58" s="627"/>
      <c r="C58" s="627"/>
      <c r="D58" s="627"/>
      <c r="E58" s="648"/>
      <c r="F58" s="649"/>
      <c r="G58" s="649"/>
      <c r="H58" s="649"/>
      <c r="I58" s="649"/>
      <c r="J58" s="649"/>
      <c r="K58" s="649"/>
      <c r="L58" s="650"/>
      <c r="M58" s="1488">
        <v>19474</v>
      </c>
      <c r="N58" s="1489"/>
    </row>
    <row r="59" spans="1:16" x14ac:dyDescent="0.25">
      <c r="A59" s="635" t="s">
        <v>317</v>
      </c>
      <c r="B59" s="636"/>
      <c r="C59" s="636"/>
      <c r="D59" s="636"/>
      <c r="E59" s="636"/>
      <c r="F59" s="636"/>
      <c r="G59" s="636"/>
      <c r="H59" s="636"/>
      <c r="I59" s="636"/>
      <c r="J59" s="636"/>
      <c r="K59" s="636"/>
      <c r="L59" s="637"/>
      <c r="M59" s="1490">
        <f>SUM(M57+M58)</f>
        <v>194838</v>
      </c>
      <c r="N59" s="1490"/>
    </row>
  </sheetData>
  <mergeCells count="139">
    <mergeCell ref="A57:D57"/>
    <mergeCell ref="M57:N57"/>
    <mergeCell ref="A58:D58"/>
    <mergeCell ref="E58:L58"/>
    <mergeCell ref="M58:N58"/>
    <mergeCell ref="A59:L59"/>
    <mergeCell ref="M59:N59"/>
    <mergeCell ref="B53:L53"/>
    <mergeCell ref="M53:N53"/>
    <mergeCell ref="A55:N55"/>
    <mergeCell ref="A56:D56"/>
    <mergeCell ref="E56:L56"/>
    <mergeCell ref="M56:N56"/>
    <mergeCell ref="B51:F51"/>
    <mergeCell ref="G51:H51"/>
    <mergeCell ref="I51:J51"/>
    <mergeCell ref="K51:L51"/>
    <mergeCell ref="M51:N51"/>
    <mergeCell ref="B52:F52"/>
    <mergeCell ref="G52:H52"/>
    <mergeCell ref="I52:J52"/>
    <mergeCell ref="K52:L52"/>
    <mergeCell ref="M52:N52"/>
    <mergeCell ref="B49:F49"/>
    <mergeCell ref="G49:H49"/>
    <mergeCell ref="I49:J49"/>
    <mergeCell ref="K49:L49"/>
    <mergeCell ref="M49:N49"/>
    <mergeCell ref="B50:F50"/>
    <mergeCell ref="G50:H50"/>
    <mergeCell ref="I50:J50"/>
    <mergeCell ref="K50:L50"/>
    <mergeCell ref="M50:N50"/>
    <mergeCell ref="B47:F47"/>
    <mergeCell ref="G47:H47"/>
    <mergeCell ref="I47:J47"/>
    <mergeCell ref="K47:L47"/>
    <mergeCell ref="M47:N47"/>
    <mergeCell ref="B48:F48"/>
    <mergeCell ref="G48:H48"/>
    <mergeCell ref="I48:J48"/>
    <mergeCell ref="K48:L48"/>
    <mergeCell ref="M48:N48"/>
    <mergeCell ref="B45:F45"/>
    <mergeCell ref="G45:H45"/>
    <mergeCell ref="I45:J45"/>
    <mergeCell ref="K45:L45"/>
    <mergeCell ref="M45:N45"/>
    <mergeCell ref="B46:F46"/>
    <mergeCell ref="G46:H46"/>
    <mergeCell ref="I46:J46"/>
    <mergeCell ref="K46:L46"/>
    <mergeCell ref="M46:N46"/>
    <mergeCell ref="A39:B39"/>
    <mergeCell ref="A40:B40"/>
    <mergeCell ref="A41:B41"/>
    <mergeCell ref="A42:B42"/>
    <mergeCell ref="A43:B43"/>
    <mergeCell ref="A44:N44"/>
    <mergeCell ref="A35:H35"/>
    <mergeCell ref="I35:J35"/>
    <mergeCell ref="K35:L35"/>
    <mergeCell ref="M35:N35"/>
    <mergeCell ref="A37:N37"/>
    <mergeCell ref="A38:B38"/>
    <mergeCell ref="A33:H33"/>
    <mergeCell ref="I33:J33"/>
    <mergeCell ref="K33:L33"/>
    <mergeCell ref="M33:N33"/>
    <mergeCell ref="A34:H34"/>
    <mergeCell ref="I34:J34"/>
    <mergeCell ref="K34:L34"/>
    <mergeCell ref="M34:N34"/>
    <mergeCell ref="A31:H31"/>
    <mergeCell ref="I31:J31"/>
    <mergeCell ref="K31:L31"/>
    <mergeCell ref="M31:N31"/>
    <mergeCell ref="A32:H32"/>
    <mergeCell ref="I32:J32"/>
    <mergeCell ref="K32:L32"/>
    <mergeCell ref="M32:N32"/>
    <mergeCell ref="A29:H29"/>
    <mergeCell ref="I29:J29"/>
    <mergeCell ref="K29:L29"/>
    <mergeCell ref="M29:N29"/>
    <mergeCell ref="A30:H30"/>
    <mergeCell ref="I30:J30"/>
    <mergeCell ref="K30:L30"/>
    <mergeCell ref="M30:N30"/>
    <mergeCell ref="A27:H27"/>
    <mergeCell ref="I27:J27"/>
    <mergeCell ref="K27:L27"/>
    <mergeCell ref="M27:N27"/>
    <mergeCell ref="A28:H28"/>
    <mergeCell ref="I28:J28"/>
    <mergeCell ref="K28:L28"/>
    <mergeCell ref="M28:N28"/>
    <mergeCell ref="A24:N24"/>
    <mergeCell ref="A25:H25"/>
    <mergeCell ref="I25:J25"/>
    <mergeCell ref="K25:L25"/>
    <mergeCell ref="M25:N25"/>
    <mergeCell ref="A26:H26"/>
    <mergeCell ref="I26:J26"/>
    <mergeCell ref="K26:L26"/>
    <mergeCell ref="M26:N26"/>
    <mergeCell ref="B22:G22"/>
    <mergeCell ref="I22:N22"/>
    <mergeCell ref="B23:G23"/>
    <mergeCell ref="I23:N23"/>
    <mergeCell ref="A10:B17"/>
    <mergeCell ref="C10:N17"/>
    <mergeCell ref="A18:N18"/>
    <mergeCell ref="B19:G19"/>
    <mergeCell ref="I19:N19"/>
    <mergeCell ref="B20:G20"/>
    <mergeCell ref="I20:N20"/>
    <mergeCell ref="A9:B9"/>
    <mergeCell ref="C9:N9"/>
    <mergeCell ref="A6:D7"/>
    <mergeCell ref="E6:H7"/>
    <mergeCell ref="I6:N6"/>
    <mergeCell ref="I7:J7"/>
    <mergeCell ref="K7:L7"/>
    <mergeCell ref="M7:N7"/>
    <mergeCell ref="B21:G21"/>
    <mergeCell ref="I21:N21"/>
    <mergeCell ref="A1:N1"/>
    <mergeCell ref="A3:D3"/>
    <mergeCell ref="E3:H3"/>
    <mergeCell ref="I3:N3"/>
    <mergeCell ref="A4:D5"/>
    <mergeCell ref="E4:H5"/>
    <mergeCell ref="I4:N5"/>
    <mergeCell ref="A8:D8"/>
    <mergeCell ref="E8:H8"/>
    <mergeCell ref="I8:J8"/>
    <mergeCell ref="K8:L8"/>
    <mergeCell ref="M8:N8"/>
  </mergeCells>
  <conditionalFormatting sqref="C39:N42">
    <cfRule type="cellIs" dxfId="16" priority="3" stopIfTrue="1" operator="equal">
      <formula>"x"</formula>
    </cfRule>
  </conditionalFormatting>
  <conditionalFormatting sqref="J40:N40">
    <cfRule type="cellIs" dxfId="15" priority="2" stopIfTrue="1" operator="equal">
      <formula>"x"</formula>
    </cfRule>
  </conditionalFormatting>
  <conditionalFormatting sqref="M41:N41">
    <cfRule type="cellIs" dxfId="14"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9:N42" xr:uid="{00000000-0002-0000-2600-000000000000}"/>
  </dataValidations>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13"/>
  <sheetViews>
    <sheetView topLeftCell="A95" zoomScale="118" zoomScaleNormal="118" zoomScalePageLayoutView="90" workbookViewId="0">
      <selection activeCell="K55" sqref="K55:L55"/>
    </sheetView>
  </sheetViews>
  <sheetFormatPr defaultColWidth="9.140625" defaultRowHeight="12.75" x14ac:dyDescent="0.2"/>
  <cols>
    <col min="1" max="4" width="9.140625" style="4"/>
    <col min="5" max="6" width="14" style="4" bestFit="1" customWidth="1"/>
    <col min="7" max="7" width="14.28515625" style="4" bestFit="1" customWidth="1"/>
    <col min="8" max="8" width="12.7109375" style="4" customWidth="1"/>
    <col min="9" max="9" width="14.5703125" style="4" customWidth="1"/>
    <col min="10" max="10" width="13" style="4" customWidth="1"/>
    <col min="11" max="11" width="13.5703125" style="4" customWidth="1"/>
    <col min="12" max="12" width="13" style="4" customWidth="1"/>
    <col min="13" max="13" width="9.140625" style="4"/>
    <col min="14" max="14" width="19" style="4" bestFit="1" customWidth="1"/>
    <col min="15" max="16384" width="9.140625" style="4"/>
  </cols>
  <sheetData>
    <row r="1" spans="1:14" ht="21.75" customHeight="1" x14ac:dyDescent="0.2">
      <c r="A1" s="861"/>
      <c r="B1" s="862"/>
      <c r="C1" s="862"/>
      <c r="D1" s="862"/>
      <c r="E1" s="862"/>
      <c r="F1" s="862"/>
      <c r="G1" s="862"/>
      <c r="H1" s="862"/>
      <c r="I1" s="862"/>
      <c r="J1" s="862"/>
      <c r="K1" s="23" t="s">
        <v>112</v>
      </c>
      <c r="L1" s="24">
        <v>2026</v>
      </c>
    </row>
    <row r="2" spans="1:14" ht="24.75" customHeight="1" x14ac:dyDescent="0.2">
      <c r="A2" s="863" t="s">
        <v>157</v>
      </c>
      <c r="B2" s="864"/>
      <c r="C2" s="864"/>
      <c r="D2" s="864"/>
      <c r="E2" s="864"/>
      <c r="F2" s="864"/>
      <c r="G2" s="864"/>
      <c r="H2" s="864"/>
      <c r="I2" s="864"/>
      <c r="J2" s="864"/>
      <c r="K2" s="864"/>
      <c r="L2" s="865"/>
    </row>
    <row r="3" spans="1:14" x14ac:dyDescent="0.2">
      <c r="A3" s="866" t="s">
        <v>158</v>
      </c>
      <c r="B3" s="867"/>
      <c r="C3" s="867"/>
      <c r="D3" s="867"/>
      <c r="E3" s="867"/>
      <c r="F3" s="867"/>
      <c r="G3" s="867"/>
      <c r="H3" s="867"/>
      <c r="I3" s="867"/>
      <c r="J3" s="867"/>
      <c r="K3" s="867"/>
      <c r="L3" s="868"/>
    </row>
    <row r="4" spans="1:14" ht="16.5" customHeight="1" x14ac:dyDescent="0.2">
      <c r="A4" s="869" t="s">
        <v>159</v>
      </c>
      <c r="B4" s="870"/>
      <c r="C4" s="870"/>
      <c r="D4" s="870"/>
      <c r="E4" s="328">
        <v>2023</v>
      </c>
      <c r="F4" s="486" t="s">
        <v>913</v>
      </c>
      <c r="G4" s="328">
        <v>2024</v>
      </c>
      <c r="H4" s="328"/>
      <c r="I4" s="860">
        <v>2025</v>
      </c>
      <c r="J4" s="873"/>
      <c r="K4" s="860">
        <f>$L$1</f>
        <v>2026</v>
      </c>
      <c r="L4" s="873"/>
    </row>
    <row r="5" spans="1:14" ht="25.5" customHeight="1" x14ac:dyDescent="0.2">
      <c r="A5" s="871"/>
      <c r="B5" s="872"/>
      <c r="C5" s="870"/>
      <c r="D5" s="870"/>
      <c r="E5" s="25" t="s">
        <v>160</v>
      </c>
      <c r="F5" s="26" t="s">
        <v>161</v>
      </c>
      <c r="G5" s="25" t="s">
        <v>160</v>
      </c>
      <c r="H5" s="26" t="s">
        <v>773</v>
      </c>
      <c r="I5" s="27" t="s">
        <v>160</v>
      </c>
      <c r="J5" s="340" t="s">
        <v>773</v>
      </c>
      <c r="K5" s="27" t="s">
        <v>660</v>
      </c>
      <c r="L5" s="340"/>
      <c r="N5" s="485"/>
    </row>
    <row r="6" spans="1:14" ht="24.75" customHeight="1" x14ac:dyDescent="0.2">
      <c r="A6" s="874" t="s">
        <v>162</v>
      </c>
      <c r="B6" s="875"/>
      <c r="C6" s="875"/>
      <c r="D6" s="875"/>
      <c r="E6" s="29">
        <v>460000</v>
      </c>
      <c r="F6" s="30"/>
      <c r="G6" s="29">
        <v>171806.42</v>
      </c>
      <c r="H6" s="30"/>
      <c r="I6" s="29">
        <v>382637.01</v>
      </c>
      <c r="J6" s="30"/>
      <c r="K6" s="29">
        <v>540909.28</v>
      </c>
      <c r="L6" s="30"/>
    </row>
    <row r="7" spans="1:14" ht="24.75" customHeight="1" x14ac:dyDescent="0.2">
      <c r="A7" s="874" t="s">
        <v>163</v>
      </c>
      <c r="B7" s="875"/>
      <c r="C7" s="875"/>
      <c r="D7" s="875"/>
      <c r="E7" s="29">
        <v>2147734.7599999998</v>
      </c>
      <c r="F7" s="30"/>
      <c r="G7" s="29">
        <v>2735144.59</v>
      </c>
      <c r="H7" s="30"/>
      <c r="I7" s="29">
        <v>1337705.97</v>
      </c>
      <c r="J7" s="30"/>
      <c r="K7" s="29">
        <v>130950</v>
      </c>
      <c r="L7" s="30"/>
    </row>
    <row r="8" spans="1:14" ht="24.75" customHeight="1" x14ac:dyDescent="0.2">
      <c r="A8" s="874" t="s">
        <v>164</v>
      </c>
      <c r="B8" s="875"/>
      <c r="C8" s="875"/>
      <c r="D8" s="875"/>
      <c r="E8" s="29">
        <v>2710688.27</v>
      </c>
      <c r="F8" s="31">
        <v>2900185.74</v>
      </c>
      <c r="G8" s="29">
        <v>2979620.25</v>
      </c>
      <c r="H8" s="31">
        <v>3046292.71</v>
      </c>
      <c r="I8" s="29">
        <v>3000823.03</v>
      </c>
      <c r="J8" s="31">
        <v>3046601.75</v>
      </c>
      <c r="K8" s="29">
        <v>3080169.04</v>
      </c>
      <c r="L8" s="31"/>
    </row>
    <row r="9" spans="1:14" ht="24.75" customHeight="1" x14ac:dyDescent="0.2">
      <c r="A9" s="874" t="s">
        <v>165</v>
      </c>
      <c r="B9" s="875"/>
      <c r="C9" s="875"/>
      <c r="D9" s="875"/>
      <c r="E9" s="29">
        <v>339002.75</v>
      </c>
      <c r="F9" s="31">
        <v>334528.8</v>
      </c>
      <c r="G9" s="29">
        <v>535842.13</v>
      </c>
      <c r="H9" s="31">
        <v>461149.22</v>
      </c>
      <c r="I9" s="29">
        <v>624782.43000000005</v>
      </c>
      <c r="J9" s="31">
        <v>595056.16</v>
      </c>
      <c r="K9" s="29">
        <v>538754.15</v>
      </c>
      <c r="L9" s="31"/>
      <c r="N9" s="32"/>
    </row>
    <row r="10" spans="1:14" ht="24.75" customHeight="1" x14ac:dyDescent="0.2">
      <c r="A10" s="874" t="s">
        <v>166</v>
      </c>
      <c r="B10" s="875"/>
      <c r="C10" s="875"/>
      <c r="D10" s="875"/>
      <c r="E10" s="29">
        <v>787272.58</v>
      </c>
      <c r="F10" s="31">
        <v>761853.82</v>
      </c>
      <c r="G10" s="29">
        <v>802763.53</v>
      </c>
      <c r="H10" s="31">
        <v>862241.57</v>
      </c>
      <c r="I10" s="29">
        <v>799040.23</v>
      </c>
      <c r="J10" s="31">
        <v>795590.48</v>
      </c>
      <c r="K10" s="29">
        <v>903127</v>
      </c>
      <c r="L10" s="31"/>
    </row>
    <row r="11" spans="1:14" ht="24.75" customHeight="1" x14ac:dyDescent="0.2">
      <c r="A11" s="874" t="s">
        <v>167</v>
      </c>
      <c r="B11" s="875"/>
      <c r="C11" s="875"/>
      <c r="D11" s="875"/>
      <c r="E11" s="29">
        <v>2131941.7400000002</v>
      </c>
      <c r="F11" s="31">
        <v>219666.62</v>
      </c>
      <c r="G11" s="29">
        <v>465479.58</v>
      </c>
      <c r="H11" s="31">
        <v>1133415.7</v>
      </c>
      <c r="I11" s="29">
        <v>452983.69</v>
      </c>
      <c r="J11" s="31">
        <v>1327878.99</v>
      </c>
      <c r="K11" s="29">
        <v>1722294.92</v>
      </c>
      <c r="L11" s="31"/>
    </row>
    <row r="12" spans="1:14" ht="24.75" customHeight="1" x14ac:dyDescent="0.2">
      <c r="A12" s="878" t="s">
        <v>483</v>
      </c>
      <c r="B12" s="879"/>
      <c r="C12" s="879"/>
      <c r="D12" s="880"/>
      <c r="E12" s="29">
        <v>224529.94</v>
      </c>
      <c r="F12" s="31">
        <v>79987</v>
      </c>
      <c r="G12" s="29">
        <v>506711.52</v>
      </c>
      <c r="H12" s="31">
        <v>582466.11</v>
      </c>
      <c r="I12" s="29">
        <v>724447.28</v>
      </c>
      <c r="J12" s="31">
        <v>420258.17</v>
      </c>
      <c r="K12" s="29">
        <v>374000</v>
      </c>
      <c r="L12" s="31"/>
    </row>
    <row r="13" spans="1:14" ht="24.75" customHeight="1" x14ac:dyDescent="0.2">
      <c r="A13" s="874" t="s">
        <v>168</v>
      </c>
      <c r="B13" s="875"/>
      <c r="C13" s="875"/>
      <c r="D13" s="875"/>
      <c r="E13" s="29">
        <v>224529.94</v>
      </c>
      <c r="F13" s="31">
        <v>674694.81</v>
      </c>
      <c r="G13" s="29">
        <v>506711.52</v>
      </c>
      <c r="H13" s="31">
        <v>1039046.65</v>
      </c>
      <c r="I13" s="29">
        <v>724447.28</v>
      </c>
      <c r="J13" s="31">
        <v>844447.28</v>
      </c>
      <c r="K13" s="29">
        <v>374000</v>
      </c>
      <c r="L13" s="31"/>
    </row>
    <row r="14" spans="1:14" ht="24.75" customHeight="1" x14ac:dyDescent="0.2">
      <c r="A14" s="878" t="s">
        <v>484</v>
      </c>
      <c r="B14" s="879"/>
      <c r="C14" s="879"/>
      <c r="D14" s="880"/>
      <c r="E14" s="29"/>
      <c r="F14" s="31"/>
      <c r="G14" s="29"/>
      <c r="H14" s="31"/>
      <c r="I14" s="29"/>
      <c r="J14" s="31"/>
      <c r="K14" s="29">
        <v>1500000</v>
      </c>
      <c r="L14" s="31"/>
    </row>
    <row r="15" spans="1:14" ht="24.75" customHeight="1" x14ac:dyDescent="0.2">
      <c r="A15" s="876" t="s">
        <v>169</v>
      </c>
      <c r="B15" s="877"/>
      <c r="C15" s="877"/>
      <c r="D15" s="877"/>
      <c r="E15" s="29">
        <v>663368.11</v>
      </c>
      <c r="F15" s="31">
        <v>654362.97</v>
      </c>
      <c r="G15" s="29">
        <v>2755269.37</v>
      </c>
      <c r="H15" s="31">
        <v>2763774</v>
      </c>
      <c r="I15" s="29">
        <v>847172.56</v>
      </c>
      <c r="J15" s="31">
        <v>845437.45</v>
      </c>
      <c r="K15" s="29">
        <v>6373600</v>
      </c>
      <c r="L15" s="31"/>
    </row>
    <row r="16" spans="1:14" ht="24.75" customHeight="1" thickBot="1" x14ac:dyDescent="0.25">
      <c r="A16" s="851" t="s">
        <v>170</v>
      </c>
      <c r="B16" s="852"/>
      <c r="C16" s="852"/>
      <c r="D16" s="852"/>
      <c r="E16" s="34">
        <f>SUM(E6:E15)</f>
        <v>9689068.089999998</v>
      </c>
      <c r="F16" s="34">
        <f t="shared" ref="F16" si="0">SUM(F8:F15)</f>
        <v>5625279.7599999988</v>
      </c>
      <c r="G16" s="34">
        <f>SUM(G6:G15)</f>
        <v>11459348.91</v>
      </c>
      <c r="H16" s="34">
        <f t="shared" ref="H16" si="1">SUM(H8:H15)</f>
        <v>9888385.9600000009</v>
      </c>
      <c r="I16" s="34">
        <f>SUM(I6:I15)</f>
        <v>8894039.4800000004</v>
      </c>
      <c r="J16" s="34">
        <f t="shared" ref="J16:L16" si="2">SUM(J8:J15)</f>
        <v>7875270.2800000012</v>
      </c>
      <c r="K16" s="34">
        <f>SUM(K6:K15)</f>
        <v>15537804.390000001</v>
      </c>
      <c r="L16" s="34">
        <f t="shared" si="2"/>
        <v>0</v>
      </c>
    </row>
    <row r="17" spans="1:13" ht="14.25" customHeight="1" thickBot="1" x14ac:dyDescent="0.25">
      <c r="A17" s="35"/>
      <c r="B17" s="36"/>
      <c r="C17" s="36"/>
      <c r="D17" s="36"/>
      <c r="E17" s="36"/>
      <c r="F17" s="36"/>
      <c r="G17" s="36"/>
      <c r="H17" s="36"/>
      <c r="I17" s="36"/>
      <c r="J17" s="36"/>
      <c r="K17" s="36"/>
      <c r="L17" s="37"/>
    </row>
    <row r="18" spans="1:13" ht="15" customHeight="1" x14ac:dyDescent="0.2">
      <c r="A18" s="853" t="s">
        <v>171</v>
      </c>
      <c r="B18" s="854"/>
      <c r="C18" s="854"/>
      <c r="D18" s="854"/>
      <c r="E18" s="854"/>
      <c r="F18" s="854"/>
      <c r="G18" s="854"/>
      <c r="H18" s="854"/>
      <c r="I18" s="854"/>
      <c r="J18" s="854"/>
      <c r="K18" s="854"/>
      <c r="L18" s="855"/>
      <c r="M18" s="38"/>
    </row>
    <row r="19" spans="1:13" ht="15" customHeight="1" x14ac:dyDescent="0.2">
      <c r="A19" s="856" t="s">
        <v>159</v>
      </c>
      <c r="B19" s="857"/>
      <c r="C19" s="857"/>
      <c r="D19" s="857"/>
      <c r="E19" s="328">
        <v>2023</v>
      </c>
      <c r="F19" s="486" t="s">
        <v>913</v>
      </c>
      <c r="G19" s="860">
        <v>2024</v>
      </c>
      <c r="H19" s="860"/>
      <c r="I19" s="860">
        <v>2025</v>
      </c>
      <c r="J19" s="860"/>
      <c r="K19" s="860">
        <f>$L$1</f>
        <v>2026</v>
      </c>
      <c r="L19" s="873"/>
    </row>
    <row r="20" spans="1:13" ht="12.75" customHeight="1" x14ac:dyDescent="0.2">
      <c r="A20" s="858"/>
      <c r="B20" s="859"/>
      <c r="C20" s="857"/>
      <c r="D20" s="857"/>
      <c r="E20" s="25" t="s">
        <v>172</v>
      </c>
      <c r="F20" s="26" t="s">
        <v>173</v>
      </c>
      <c r="G20" s="25" t="s">
        <v>172</v>
      </c>
      <c r="H20" s="26" t="s">
        <v>173</v>
      </c>
      <c r="I20" s="25" t="s">
        <v>172</v>
      </c>
      <c r="J20" s="26" t="s">
        <v>173</v>
      </c>
      <c r="K20" s="27" t="s">
        <v>660</v>
      </c>
      <c r="L20" s="28"/>
    </row>
    <row r="21" spans="1:13" ht="12.75" customHeight="1" x14ac:dyDescent="0.2">
      <c r="A21" s="950" t="s">
        <v>774</v>
      </c>
      <c r="B21" s="950"/>
      <c r="C21" s="950"/>
      <c r="D21" s="950"/>
      <c r="E21" s="25"/>
      <c r="F21" s="420"/>
      <c r="G21" s="25"/>
      <c r="H21" s="420"/>
      <c r="I21" s="421"/>
      <c r="J21" s="420"/>
      <c r="K21" s="421"/>
      <c r="L21" s="28"/>
    </row>
    <row r="22" spans="1:13" ht="24.75" customHeight="1" x14ac:dyDescent="0.2">
      <c r="A22" s="876" t="s">
        <v>174</v>
      </c>
      <c r="B22" s="877"/>
      <c r="C22" s="877"/>
      <c r="D22" s="877"/>
      <c r="E22" s="29">
        <v>3554280.28</v>
      </c>
      <c r="F22" s="31">
        <v>3701543.71</v>
      </c>
      <c r="G22" s="29">
        <v>4051829.08</v>
      </c>
      <c r="H22" s="31">
        <v>3818368.67</v>
      </c>
      <c r="I22" s="29">
        <v>3989767.77</v>
      </c>
      <c r="J22" s="31">
        <v>3875788.86</v>
      </c>
      <c r="K22" s="29">
        <v>4324459.75</v>
      </c>
      <c r="L22" s="31"/>
      <c r="M22" s="485"/>
    </row>
    <row r="23" spans="1:13" ht="24.75" customHeight="1" x14ac:dyDescent="0.2">
      <c r="A23" s="876" t="s">
        <v>175</v>
      </c>
      <c r="B23" s="877"/>
      <c r="C23" s="877"/>
      <c r="D23" s="877"/>
      <c r="E23" s="29">
        <v>2265081.2599999998</v>
      </c>
      <c r="F23" s="31">
        <v>1638998.99</v>
      </c>
      <c r="G23" s="29">
        <v>2337409.17</v>
      </c>
      <c r="H23" s="31">
        <v>1601164.1</v>
      </c>
      <c r="I23" s="29">
        <v>1803029.69</v>
      </c>
      <c r="J23" s="31">
        <v>2039593.35</v>
      </c>
      <c r="K23" s="29">
        <v>2729842.2</v>
      </c>
      <c r="L23" s="31"/>
    </row>
    <row r="24" spans="1:13" ht="24.75" customHeight="1" x14ac:dyDescent="0.2">
      <c r="A24" s="874" t="s">
        <v>176</v>
      </c>
      <c r="B24" s="875"/>
      <c r="C24" s="875"/>
      <c r="D24" s="875"/>
      <c r="E24" s="29">
        <v>224529.94</v>
      </c>
      <c r="F24" s="31">
        <v>79987</v>
      </c>
      <c r="G24" s="29">
        <v>506711.52</v>
      </c>
      <c r="H24" s="31">
        <v>836254.46</v>
      </c>
      <c r="I24" s="29">
        <v>724447.28</v>
      </c>
      <c r="J24" s="31">
        <v>958535.04</v>
      </c>
      <c r="K24" s="29">
        <v>374000</v>
      </c>
      <c r="L24" s="31"/>
    </row>
    <row r="25" spans="1:13" ht="24.75" customHeight="1" x14ac:dyDescent="0.2">
      <c r="A25" s="876" t="s">
        <v>177</v>
      </c>
      <c r="B25" s="877"/>
      <c r="C25" s="877"/>
      <c r="D25" s="877"/>
      <c r="E25" s="29">
        <v>129244.15</v>
      </c>
      <c r="F25" s="31">
        <v>120244.15</v>
      </c>
      <c r="G25" s="29">
        <v>159864.76</v>
      </c>
      <c r="H25" s="31">
        <v>148864.76</v>
      </c>
      <c r="I25" s="29">
        <v>205500</v>
      </c>
      <c r="J25" s="31">
        <v>187500</v>
      </c>
      <c r="K25" s="29">
        <v>235902.44</v>
      </c>
      <c r="L25" s="31"/>
    </row>
    <row r="26" spans="1:13" ht="24.75" customHeight="1" x14ac:dyDescent="0.2">
      <c r="A26" s="876" t="s">
        <v>178</v>
      </c>
      <c r="B26" s="877"/>
      <c r="C26" s="877"/>
      <c r="D26" s="877"/>
      <c r="E26" s="29"/>
      <c r="F26" s="31"/>
      <c r="G26" s="29"/>
      <c r="H26" s="31"/>
      <c r="I26" s="29"/>
      <c r="J26" s="31"/>
      <c r="K26" s="29">
        <v>1500000</v>
      </c>
      <c r="L26" s="31"/>
    </row>
    <row r="27" spans="1:13" ht="24.75" customHeight="1" x14ac:dyDescent="0.2">
      <c r="A27" s="876" t="s">
        <v>179</v>
      </c>
      <c r="B27" s="877"/>
      <c r="C27" s="877"/>
      <c r="D27" s="877"/>
      <c r="E27" s="29">
        <v>663368.11</v>
      </c>
      <c r="F27" s="31">
        <v>642323.76</v>
      </c>
      <c r="G27" s="29">
        <v>2755269.37</v>
      </c>
      <c r="H27" s="31">
        <v>2764063.36</v>
      </c>
      <c r="I27" s="29">
        <v>847172.56</v>
      </c>
      <c r="J27" s="31">
        <v>795559.39</v>
      </c>
      <c r="K27" s="29">
        <v>6373600</v>
      </c>
      <c r="L27" s="31"/>
    </row>
    <row r="28" spans="1:13" s="39" customFormat="1" ht="24.75" customHeight="1" thickBot="1" x14ac:dyDescent="0.25">
      <c r="A28" s="851" t="s">
        <v>180</v>
      </c>
      <c r="B28" s="852"/>
      <c r="C28" s="852"/>
      <c r="D28" s="852"/>
      <c r="E28" s="34">
        <f t="shared" ref="E28:L28" si="3">SUM(E22:E27)</f>
        <v>6836503.7400000002</v>
      </c>
      <c r="F28" s="34">
        <f t="shared" ref="F28" si="4">SUM(F22:F27)</f>
        <v>6183097.6100000003</v>
      </c>
      <c r="G28" s="34">
        <f t="shared" si="3"/>
        <v>9811083.8999999985</v>
      </c>
      <c r="H28" s="34">
        <f t="shared" ref="H28" si="5">SUM(H22:H27)</f>
        <v>9168715.3499999996</v>
      </c>
      <c r="I28" s="34">
        <f t="shared" si="3"/>
        <v>7569917.3000000007</v>
      </c>
      <c r="J28" s="34">
        <f t="shared" si="3"/>
        <v>7856976.6399999997</v>
      </c>
      <c r="K28" s="34">
        <f>SUM(K21:K27)</f>
        <v>15537804.390000001</v>
      </c>
      <c r="L28" s="34">
        <f t="shared" si="3"/>
        <v>0</v>
      </c>
    </row>
    <row r="29" spans="1:13" ht="14.25" customHeight="1" thickBot="1" x14ac:dyDescent="0.25">
      <c r="A29" s="35"/>
      <c r="B29" s="36"/>
      <c r="C29" s="36"/>
      <c r="D29" s="36"/>
      <c r="E29" s="36"/>
      <c r="F29" s="36"/>
      <c r="G29" s="36"/>
      <c r="H29" s="36"/>
      <c r="I29" s="36"/>
      <c r="J29" s="36"/>
      <c r="K29" s="36"/>
      <c r="L29" s="37"/>
    </row>
    <row r="30" spans="1:13" ht="14.25" customHeight="1" x14ac:dyDescent="0.2">
      <c r="A30" s="853" t="s">
        <v>181</v>
      </c>
      <c r="B30" s="854"/>
      <c r="C30" s="854"/>
      <c r="D30" s="854"/>
      <c r="E30" s="854"/>
      <c r="F30" s="854"/>
      <c r="G30" s="854"/>
      <c r="H30" s="854"/>
      <c r="I30" s="854"/>
      <c r="J30" s="854"/>
      <c r="K30" s="854"/>
      <c r="L30" s="855"/>
    </row>
    <row r="31" spans="1:13" ht="14.25" customHeight="1" x14ac:dyDescent="0.2">
      <c r="A31" s="856" t="s">
        <v>182</v>
      </c>
      <c r="B31" s="857" t="s">
        <v>183</v>
      </c>
      <c r="C31" s="857"/>
      <c r="D31" s="857"/>
      <c r="E31" s="328">
        <v>2023</v>
      </c>
      <c r="F31" s="328"/>
      <c r="G31" s="860">
        <v>2024</v>
      </c>
      <c r="H31" s="860"/>
      <c r="I31" s="860">
        <v>2025</v>
      </c>
      <c r="J31" s="860"/>
      <c r="K31" s="860">
        <f>$L$1</f>
        <v>2026</v>
      </c>
      <c r="L31" s="873"/>
    </row>
    <row r="32" spans="1:13" ht="14.25" customHeight="1" x14ac:dyDescent="0.2">
      <c r="A32" s="856"/>
      <c r="B32" s="857"/>
      <c r="C32" s="857"/>
      <c r="D32" s="857"/>
      <c r="E32" s="26" t="s">
        <v>184</v>
      </c>
      <c r="F32" s="26" t="s">
        <v>185</v>
      </c>
      <c r="G32" s="26" t="s">
        <v>184</v>
      </c>
      <c r="H32" s="26" t="s">
        <v>185</v>
      </c>
      <c r="I32" s="26" t="s">
        <v>184</v>
      </c>
      <c r="J32" s="26" t="s">
        <v>185</v>
      </c>
      <c r="K32" s="40" t="s">
        <v>184</v>
      </c>
      <c r="L32" s="28" t="s">
        <v>185</v>
      </c>
    </row>
    <row r="33" spans="1:13" ht="28.5" customHeight="1" x14ac:dyDescent="0.2">
      <c r="A33" s="41">
        <v>1</v>
      </c>
      <c r="B33" s="875" t="s">
        <v>186</v>
      </c>
      <c r="C33" s="875"/>
      <c r="D33" s="875"/>
      <c r="E33" s="29">
        <v>1338491.3999999999</v>
      </c>
      <c r="F33" s="31">
        <v>671126.15</v>
      </c>
      <c r="G33" s="29">
        <v>761975.85</v>
      </c>
      <c r="H33" s="31">
        <v>587235.5</v>
      </c>
      <c r="I33" s="29">
        <v>557997.9</v>
      </c>
      <c r="J33" s="31">
        <v>423404.53</v>
      </c>
      <c r="K33" s="29">
        <v>352943.77</v>
      </c>
      <c r="L33" s="31"/>
      <c r="M33" s="485"/>
    </row>
    <row r="34" spans="1:13" ht="14.25" customHeight="1" x14ac:dyDescent="0.2">
      <c r="A34" s="41">
        <v>2</v>
      </c>
      <c r="B34" s="877" t="s">
        <v>187</v>
      </c>
      <c r="C34" s="877"/>
      <c r="D34" s="877"/>
      <c r="E34" s="29">
        <v>30978.67</v>
      </c>
      <c r="F34" s="31">
        <v>20399.919999999998</v>
      </c>
      <c r="G34" s="29">
        <v>77282.59</v>
      </c>
      <c r="H34" s="31">
        <v>38851.25</v>
      </c>
      <c r="I34" s="29">
        <v>81743.53</v>
      </c>
      <c r="J34" s="31">
        <v>74804.800000000003</v>
      </c>
      <c r="K34" s="29">
        <v>84430.54</v>
      </c>
      <c r="L34" s="31"/>
    </row>
    <row r="35" spans="1:13" ht="14.25" customHeight="1" x14ac:dyDescent="0.2">
      <c r="A35" s="41">
        <v>3</v>
      </c>
      <c r="B35" s="877" t="s">
        <v>188</v>
      </c>
      <c r="C35" s="877"/>
      <c r="D35" s="877"/>
      <c r="E35" s="29">
        <v>376808.68</v>
      </c>
      <c r="F35" s="31">
        <v>173842.98</v>
      </c>
      <c r="G35" s="29">
        <v>360342.46</v>
      </c>
      <c r="H35" s="31">
        <v>161632.51</v>
      </c>
      <c r="I35" s="29">
        <v>325563</v>
      </c>
      <c r="J35" s="31">
        <v>247645.4</v>
      </c>
      <c r="K35" s="29">
        <v>162198.64000000001</v>
      </c>
      <c r="L35" s="31"/>
    </row>
    <row r="36" spans="1:13" ht="14.25" customHeight="1" x14ac:dyDescent="0.2">
      <c r="A36" s="41">
        <v>4</v>
      </c>
      <c r="B36" s="877" t="s">
        <v>189</v>
      </c>
      <c r="C36" s="877"/>
      <c r="D36" s="877"/>
      <c r="E36" s="29">
        <v>920294.86</v>
      </c>
      <c r="F36" s="31">
        <v>150480.57</v>
      </c>
      <c r="G36" s="29">
        <v>991463.1</v>
      </c>
      <c r="H36" s="31">
        <v>82506</v>
      </c>
      <c r="I36" s="29">
        <v>2902989.21</v>
      </c>
      <c r="J36" s="31">
        <v>890882.68</v>
      </c>
      <c r="K36" s="29">
        <v>70816.710000000006</v>
      </c>
      <c r="L36" s="31"/>
    </row>
    <row r="37" spans="1:13" ht="14.25" customHeight="1" x14ac:dyDescent="0.2">
      <c r="A37" s="41">
        <v>5</v>
      </c>
      <c r="B37" s="883" t="s">
        <v>485</v>
      </c>
      <c r="C37" s="884"/>
      <c r="D37" s="885"/>
      <c r="E37" s="29">
        <v>157204.22</v>
      </c>
      <c r="F37" s="31">
        <v>34767.31</v>
      </c>
      <c r="G37" s="29">
        <v>426713</v>
      </c>
      <c r="H37" s="31"/>
      <c r="I37" s="29">
        <v>569055.93999999994</v>
      </c>
      <c r="J37" s="31">
        <v>449542.94</v>
      </c>
      <c r="K37" s="29">
        <v>723301.3</v>
      </c>
      <c r="L37" s="31"/>
    </row>
    <row r="38" spans="1:13" ht="14.25" customHeight="1" x14ac:dyDescent="0.2">
      <c r="A38" s="41">
        <v>6</v>
      </c>
      <c r="B38" s="877" t="s">
        <v>190</v>
      </c>
      <c r="C38" s="877"/>
      <c r="D38" s="877"/>
      <c r="E38" s="29">
        <v>821402.69</v>
      </c>
      <c r="F38" s="31"/>
      <c r="G38" s="29">
        <v>1126402.69</v>
      </c>
      <c r="H38" s="31">
        <v>594707.81000000006</v>
      </c>
      <c r="I38" s="29">
        <v>676237.82</v>
      </c>
      <c r="J38" s="31">
        <v>652335.13</v>
      </c>
      <c r="K38" s="29">
        <v>0</v>
      </c>
      <c r="L38" s="31"/>
    </row>
    <row r="39" spans="1:13" ht="14.25" customHeight="1" x14ac:dyDescent="0.2">
      <c r="A39" s="41">
        <v>7</v>
      </c>
      <c r="B39" s="883" t="s">
        <v>486</v>
      </c>
      <c r="C39" s="884"/>
      <c r="D39" s="885"/>
      <c r="E39" s="29"/>
      <c r="F39" s="31"/>
      <c r="G39" s="29"/>
      <c r="H39" s="31"/>
      <c r="I39" s="29"/>
      <c r="J39" s="31"/>
      <c r="K39" s="29">
        <v>0</v>
      </c>
      <c r="L39" s="31"/>
    </row>
    <row r="40" spans="1:13" ht="14.25" customHeight="1" x14ac:dyDescent="0.2">
      <c r="A40" s="41">
        <v>9</v>
      </c>
      <c r="B40" s="877" t="s">
        <v>191</v>
      </c>
      <c r="C40" s="877"/>
      <c r="D40" s="877"/>
      <c r="E40" s="29">
        <v>36311.85</v>
      </c>
      <c r="F40" s="31">
        <v>643.46</v>
      </c>
      <c r="G40" s="29">
        <v>13997.56</v>
      </c>
      <c r="H40" s="31">
        <v>2884.96</v>
      </c>
      <c r="I40" s="29">
        <v>13890.1</v>
      </c>
      <c r="J40" s="31">
        <v>9482.7000000000007</v>
      </c>
      <c r="K40" s="29">
        <v>2642.45</v>
      </c>
      <c r="L40" s="31"/>
    </row>
    <row r="41" spans="1:13" s="39" customFormat="1" ht="14.25" customHeight="1" x14ac:dyDescent="0.2">
      <c r="A41" s="881" t="s">
        <v>192</v>
      </c>
      <c r="B41" s="882"/>
      <c r="C41" s="882"/>
      <c r="D41" s="882"/>
      <c r="E41" s="42">
        <f t="shared" ref="E41:H41" si="6">SUM(E33:E40)</f>
        <v>3681492.37</v>
      </c>
      <c r="F41" s="42">
        <f t="shared" si="6"/>
        <v>1051260.3900000001</v>
      </c>
      <c r="G41" s="42">
        <f t="shared" si="6"/>
        <v>3758177.25</v>
      </c>
      <c r="H41" s="42">
        <f t="shared" si="6"/>
        <v>1467818.03</v>
      </c>
      <c r="I41" s="42">
        <f t="shared" ref="I41:L41" si="7">SUM(I33:I40)</f>
        <v>5127477.5</v>
      </c>
      <c r="J41" s="42">
        <f t="shared" si="7"/>
        <v>2748098.18</v>
      </c>
      <c r="K41" s="42">
        <f t="shared" si="7"/>
        <v>1396333.41</v>
      </c>
      <c r="L41" s="42">
        <f t="shared" si="7"/>
        <v>0</v>
      </c>
    </row>
    <row r="42" spans="1:13" ht="14.25" customHeight="1" x14ac:dyDescent="0.2">
      <c r="A42" s="856" t="s">
        <v>182</v>
      </c>
      <c r="B42" s="857" t="s">
        <v>193</v>
      </c>
      <c r="C42" s="857"/>
      <c r="D42" s="857"/>
      <c r="E42" s="328">
        <v>2023</v>
      </c>
      <c r="F42" s="328"/>
      <c r="G42" s="860">
        <v>2024</v>
      </c>
      <c r="H42" s="860"/>
      <c r="I42" s="860">
        <v>2025</v>
      </c>
      <c r="J42" s="860"/>
      <c r="K42" s="860">
        <v>2026</v>
      </c>
      <c r="L42" s="873"/>
    </row>
    <row r="43" spans="1:13" ht="14.25" customHeight="1" x14ac:dyDescent="0.2">
      <c r="A43" s="856"/>
      <c r="B43" s="857"/>
      <c r="C43" s="857"/>
      <c r="D43" s="857"/>
      <c r="E43" s="26" t="s">
        <v>194</v>
      </c>
      <c r="F43" s="26" t="s">
        <v>195</v>
      </c>
      <c r="G43" s="26"/>
      <c r="H43" s="26"/>
      <c r="I43" s="26"/>
      <c r="J43" s="26"/>
      <c r="K43" s="40"/>
      <c r="L43" s="28"/>
    </row>
    <row r="44" spans="1:13" ht="14.25" customHeight="1" x14ac:dyDescent="0.2">
      <c r="A44" s="41">
        <v>1</v>
      </c>
      <c r="B44" s="877" t="s">
        <v>196</v>
      </c>
      <c r="C44" s="877"/>
      <c r="D44" s="877"/>
      <c r="E44" s="29">
        <v>867312.61</v>
      </c>
      <c r="F44" s="31">
        <v>708369.81</v>
      </c>
      <c r="G44" s="29">
        <v>693556.51</v>
      </c>
      <c r="H44" s="31">
        <v>559810.76</v>
      </c>
      <c r="I44" s="29">
        <v>708384.24</v>
      </c>
      <c r="J44" s="31">
        <v>568538.79</v>
      </c>
      <c r="K44" s="29">
        <v>588372.02</v>
      </c>
      <c r="L44" s="31"/>
      <c r="M44" s="485"/>
    </row>
    <row r="45" spans="1:13" ht="14.25" customHeight="1" x14ac:dyDescent="0.2">
      <c r="A45" s="41">
        <v>2</v>
      </c>
      <c r="B45" s="877" t="s">
        <v>197</v>
      </c>
      <c r="C45" s="877"/>
      <c r="D45" s="877"/>
      <c r="E45" s="29">
        <v>448843.1</v>
      </c>
      <c r="F45" s="31">
        <v>383156.73</v>
      </c>
      <c r="G45" s="29">
        <v>472048.1</v>
      </c>
      <c r="H45" s="31">
        <v>381446.6</v>
      </c>
      <c r="I45" s="29">
        <v>427894.37</v>
      </c>
      <c r="J45" s="31">
        <v>346724.43</v>
      </c>
      <c r="K45" s="29">
        <v>892613.19</v>
      </c>
      <c r="L45" s="31"/>
    </row>
    <row r="46" spans="1:13" ht="26.25" customHeight="1" x14ac:dyDescent="0.2">
      <c r="A46" s="41">
        <v>3</v>
      </c>
      <c r="B46" s="875" t="s">
        <v>198</v>
      </c>
      <c r="C46" s="875"/>
      <c r="D46" s="875"/>
      <c r="E46" s="29">
        <v>119513</v>
      </c>
      <c r="F46" s="31"/>
      <c r="G46" s="29">
        <v>119513</v>
      </c>
      <c r="H46" s="31"/>
      <c r="I46" s="29">
        <v>424513</v>
      </c>
      <c r="J46" s="31"/>
      <c r="K46" s="29"/>
      <c r="L46" s="31"/>
    </row>
    <row r="47" spans="1:13" ht="14.25" customHeight="1" x14ac:dyDescent="0.2">
      <c r="A47" s="41">
        <v>4</v>
      </c>
      <c r="B47" s="877" t="s">
        <v>199</v>
      </c>
      <c r="C47" s="877"/>
      <c r="D47" s="877"/>
      <c r="E47" s="29"/>
      <c r="F47" s="31"/>
      <c r="G47" s="29"/>
      <c r="H47" s="31"/>
      <c r="I47" s="29">
        <v>8273.74</v>
      </c>
      <c r="J47" s="31"/>
      <c r="K47" s="29">
        <v>18000</v>
      </c>
      <c r="L47" s="31"/>
    </row>
    <row r="48" spans="1:13" ht="20.25" customHeight="1" x14ac:dyDescent="0.2">
      <c r="A48" s="41">
        <v>5</v>
      </c>
      <c r="B48" s="875" t="s">
        <v>200</v>
      </c>
      <c r="C48" s="875"/>
      <c r="D48" s="875"/>
      <c r="E48" s="29"/>
      <c r="F48" s="31"/>
      <c r="G48" s="29"/>
      <c r="H48" s="31"/>
      <c r="I48" s="29"/>
      <c r="J48" s="31"/>
      <c r="K48" s="29"/>
      <c r="L48" s="31"/>
    </row>
    <row r="49" spans="1:13" ht="14.25" customHeight="1" x14ac:dyDescent="0.2">
      <c r="A49" s="41">
        <v>7</v>
      </c>
      <c r="B49" s="877" t="s">
        <v>191</v>
      </c>
      <c r="C49" s="877"/>
      <c r="D49" s="877"/>
      <c r="E49" s="29">
        <v>98689.49</v>
      </c>
      <c r="F49" s="31">
        <v>80272.100000000006</v>
      </c>
      <c r="G49" s="29">
        <v>88104.59</v>
      </c>
      <c r="H49" s="31">
        <v>71464.89</v>
      </c>
      <c r="I49" s="29">
        <v>76441.440000000002</v>
      </c>
      <c r="J49" s="31">
        <v>59233.72</v>
      </c>
      <c r="K49" s="29">
        <v>101934.09</v>
      </c>
      <c r="L49" s="31"/>
    </row>
    <row r="50" spans="1:13" s="39" customFormat="1" ht="14.25" customHeight="1" thickBot="1" x14ac:dyDescent="0.25">
      <c r="A50" s="851" t="s">
        <v>201</v>
      </c>
      <c r="B50" s="852"/>
      <c r="C50" s="852"/>
      <c r="D50" s="852"/>
      <c r="E50" s="33">
        <f t="shared" ref="E50:K50" si="8">SUM(E44:E49)</f>
        <v>1534358.2</v>
      </c>
      <c r="F50" s="33">
        <f t="shared" si="8"/>
        <v>1171798.6400000001</v>
      </c>
      <c r="G50" s="33">
        <f t="shared" si="8"/>
        <v>1373222.2</v>
      </c>
      <c r="H50" s="33">
        <f t="shared" si="8"/>
        <v>1012722.25</v>
      </c>
      <c r="I50" s="33">
        <f t="shared" si="8"/>
        <v>1645506.7899999998</v>
      </c>
      <c r="J50" s="33">
        <f t="shared" si="8"/>
        <v>974496.94</v>
      </c>
      <c r="K50" s="33">
        <f t="shared" si="8"/>
        <v>1600919.3</v>
      </c>
      <c r="L50" s="34">
        <f t="shared" ref="L50" si="9">SUM(L44:L49)</f>
        <v>0</v>
      </c>
    </row>
    <row r="51" spans="1:13" ht="14.25" customHeight="1" thickBot="1" x14ac:dyDescent="0.25">
      <c r="A51" s="35"/>
      <c r="B51" s="36"/>
      <c r="C51" s="36"/>
      <c r="D51" s="36"/>
      <c r="E51" s="36"/>
      <c r="F51" s="36"/>
      <c r="G51" s="36"/>
      <c r="H51" s="36"/>
      <c r="I51" s="36"/>
      <c r="J51" s="36"/>
      <c r="K51" s="36"/>
      <c r="L51" s="37"/>
    </row>
    <row r="52" spans="1:13" ht="15.75" customHeight="1" x14ac:dyDescent="0.2">
      <c r="A52" s="853" t="s">
        <v>202</v>
      </c>
      <c r="B52" s="854"/>
      <c r="C52" s="854"/>
      <c r="D52" s="854"/>
      <c r="E52" s="854"/>
      <c r="F52" s="854"/>
      <c r="G52" s="854"/>
      <c r="H52" s="854"/>
      <c r="I52" s="854"/>
      <c r="J52" s="854"/>
      <c r="K52" s="854"/>
      <c r="L52" s="855"/>
    </row>
    <row r="53" spans="1:13" ht="15.75" customHeight="1" x14ac:dyDescent="0.2">
      <c r="A53" s="890" t="s">
        <v>115</v>
      </c>
      <c r="B53" s="891"/>
      <c r="C53" s="891"/>
      <c r="D53" s="891"/>
      <c r="E53" s="418">
        <v>2023</v>
      </c>
      <c r="F53" s="419"/>
      <c r="G53" s="418">
        <v>2024</v>
      </c>
      <c r="H53" s="419"/>
      <c r="I53" s="860">
        <v>2025</v>
      </c>
      <c r="J53" s="873"/>
      <c r="K53" s="860">
        <v>2026</v>
      </c>
      <c r="L53" s="873"/>
    </row>
    <row r="54" spans="1:13" ht="28.5" customHeight="1" x14ac:dyDescent="0.2">
      <c r="A54" s="874" t="s">
        <v>203</v>
      </c>
      <c r="B54" s="875"/>
      <c r="C54" s="875"/>
      <c r="D54" s="875"/>
      <c r="E54" s="456">
        <v>421670.78</v>
      </c>
      <c r="F54" s="457"/>
      <c r="G54" s="456">
        <v>323348.75</v>
      </c>
      <c r="H54" s="457"/>
      <c r="I54" s="888">
        <v>362450.29</v>
      </c>
      <c r="J54" s="889"/>
      <c r="K54" s="888">
        <v>759051.16</v>
      </c>
      <c r="L54" s="889"/>
    </row>
    <row r="55" spans="1:13" ht="24.75" customHeight="1" x14ac:dyDescent="0.25">
      <c r="A55" s="874" t="s">
        <v>204</v>
      </c>
      <c r="B55" s="875"/>
      <c r="C55" s="875"/>
      <c r="D55" s="875"/>
      <c r="E55" s="456">
        <v>77571.94</v>
      </c>
      <c r="F55" s="457"/>
      <c r="G55" s="456">
        <v>75214.759999999995</v>
      </c>
      <c r="H55" s="457"/>
      <c r="I55" s="888">
        <v>87099.92</v>
      </c>
      <c r="J55" s="889"/>
      <c r="K55" s="888">
        <v>128298.55</v>
      </c>
      <c r="L55" s="889"/>
      <c r="M55" s="171"/>
    </row>
    <row r="56" spans="1:13" ht="24.75" customHeight="1" x14ac:dyDescent="0.2">
      <c r="A56" s="874" t="s">
        <v>205</v>
      </c>
      <c r="B56" s="875"/>
      <c r="C56" s="875"/>
      <c r="D56" s="875"/>
      <c r="E56" s="456">
        <v>911967.59</v>
      </c>
      <c r="F56" s="457"/>
      <c r="G56" s="456">
        <v>917363.92</v>
      </c>
      <c r="H56" s="457"/>
      <c r="I56" s="888">
        <v>854414.81</v>
      </c>
      <c r="J56" s="889"/>
      <c r="K56" s="886">
        <v>963214.81</v>
      </c>
      <c r="L56" s="887"/>
    </row>
    <row r="57" spans="1:13" ht="24" customHeight="1" x14ac:dyDescent="0.25">
      <c r="A57" s="874" t="s">
        <v>206</v>
      </c>
      <c r="B57" s="875"/>
      <c r="C57" s="875"/>
      <c r="D57" s="875"/>
      <c r="E57" s="456">
        <v>134951.03</v>
      </c>
      <c r="F57" s="457"/>
      <c r="G57" s="456">
        <v>129579.68</v>
      </c>
      <c r="H57" s="457"/>
      <c r="I57" s="888">
        <v>168944.38</v>
      </c>
      <c r="J57" s="889"/>
      <c r="K57" s="888">
        <v>224902.44</v>
      </c>
      <c r="L57" s="889"/>
      <c r="M57" s="171"/>
    </row>
    <row r="58" spans="1:13" ht="22.7" customHeight="1" thickBot="1" x14ac:dyDescent="0.25">
      <c r="A58" s="892" t="s">
        <v>207</v>
      </c>
      <c r="B58" s="893"/>
      <c r="C58" s="893"/>
      <c r="D58" s="893"/>
      <c r="E58" s="458">
        <v>0</v>
      </c>
      <c r="F58" s="459"/>
      <c r="G58" s="458">
        <v>0</v>
      </c>
      <c r="H58" s="459"/>
      <c r="I58" s="894">
        <v>0</v>
      </c>
      <c r="J58" s="895"/>
      <c r="K58" s="894">
        <v>1500000</v>
      </c>
      <c r="L58" s="895"/>
    </row>
    <row r="59" spans="1:13" ht="12.75" customHeight="1" thickBot="1" x14ac:dyDescent="0.25">
      <c r="A59" s="43"/>
      <c r="L59" s="44"/>
    </row>
    <row r="60" spans="1:13" x14ac:dyDescent="0.2">
      <c r="A60" s="905" t="s">
        <v>157</v>
      </c>
      <c r="B60" s="906"/>
      <c r="C60" s="906"/>
      <c r="D60" s="906"/>
      <c r="E60" s="906"/>
      <c r="F60" s="906"/>
      <c r="G60" s="906"/>
      <c r="H60" s="906"/>
      <c r="I60" s="906"/>
      <c r="J60" s="906"/>
      <c r="K60" s="906"/>
      <c r="L60" s="907"/>
    </row>
    <row r="61" spans="1:13" ht="15.75" customHeight="1" x14ac:dyDescent="0.2">
      <c r="A61" s="908" t="s">
        <v>208</v>
      </c>
      <c r="B61" s="909"/>
      <c r="C61" s="909"/>
      <c r="D61" s="909"/>
      <c r="E61" s="909"/>
      <c r="F61" s="909"/>
      <c r="G61" s="909"/>
      <c r="H61" s="909"/>
      <c r="I61" s="909"/>
      <c r="J61" s="909"/>
      <c r="K61" s="909"/>
      <c r="L61" s="910"/>
    </row>
    <row r="62" spans="1:13" x14ac:dyDescent="0.2">
      <c r="A62" s="890" t="s">
        <v>115</v>
      </c>
      <c r="B62" s="891"/>
      <c r="C62" s="891"/>
      <c r="D62" s="891"/>
      <c r="E62" s="860">
        <f>$L$1-3</f>
        <v>2023</v>
      </c>
      <c r="F62" s="860"/>
      <c r="G62" s="860">
        <f>$L$1-2</f>
        <v>2024</v>
      </c>
      <c r="H62" s="860"/>
      <c r="I62" s="860">
        <f>$L$1-1</f>
        <v>2025</v>
      </c>
      <c r="J62" s="860"/>
      <c r="K62" s="860">
        <f>$L$1</f>
        <v>2026</v>
      </c>
      <c r="L62" s="873"/>
    </row>
    <row r="63" spans="1:13" ht="12.75" customHeight="1" x14ac:dyDescent="0.2">
      <c r="A63" s="896" t="s">
        <v>209</v>
      </c>
      <c r="B63" s="897"/>
      <c r="C63" s="897"/>
      <c r="D63" s="897"/>
      <c r="E63" s="898">
        <f>(E8+E10)/SUM(E8:E10)</f>
        <v>0.91164817148643262</v>
      </c>
      <c r="F63" s="899"/>
      <c r="G63" s="898">
        <f>(G8+G10)/SUM(G8:G10)</f>
        <v>0.87591151061385764</v>
      </c>
      <c r="H63" s="899"/>
      <c r="I63" s="904">
        <f>(I8+I10)/SUM(I8:I10)</f>
        <v>0.85879492421007841</v>
      </c>
      <c r="J63" s="904"/>
      <c r="K63" s="911">
        <f>(K8+K10)/SUM(K8:K10)</f>
        <v>0.88086064343306203</v>
      </c>
      <c r="L63" s="912"/>
    </row>
    <row r="64" spans="1:13" ht="12.75" customHeight="1" x14ac:dyDescent="0.2">
      <c r="A64" s="913" t="s">
        <v>210</v>
      </c>
      <c r="B64" s="914"/>
      <c r="C64" s="914"/>
      <c r="D64" s="914"/>
      <c r="E64" s="900"/>
      <c r="F64" s="901"/>
      <c r="G64" s="900"/>
      <c r="H64" s="901"/>
      <c r="I64" s="904"/>
      <c r="J64" s="904"/>
      <c r="K64" s="911"/>
      <c r="L64" s="912"/>
    </row>
    <row r="65" spans="1:12" ht="12.75" customHeight="1" x14ac:dyDescent="0.2">
      <c r="A65" s="915" t="s">
        <v>211</v>
      </c>
      <c r="B65" s="914"/>
      <c r="C65" s="914"/>
      <c r="D65" s="914"/>
      <c r="E65" s="902"/>
      <c r="F65" s="903"/>
      <c r="G65" s="902"/>
      <c r="H65" s="903"/>
      <c r="I65" s="904"/>
      <c r="J65" s="904"/>
      <c r="K65" s="911"/>
      <c r="L65" s="912"/>
    </row>
    <row r="66" spans="1:12" ht="12.75" customHeight="1" x14ac:dyDescent="0.2">
      <c r="A66" s="896" t="s">
        <v>212</v>
      </c>
      <c r="B66" s="897"/>
      <c r="C66" s="897"/>
      <c r="D66" s="897"/>
      <c r="E66" s="898">
        <f>E8/SUM(C8:E10)</f>
        <v>0.70646702772994774</v>
      </c>
      <c r="F66" s="899"/>
      <c r="G66" s="898">
        <f>G8/SUM(G8:G10)</f>
        <v>0.69001027553928973</v>
      </c>
      <c r="H66" s="899"/>
      <c r="I66" s="904">
        <f>I8/SUM(I8:I10)</f>
        <v>0.67820640120000208</v>
      </c>
      <c r="J66" s="904"/>
      <c r="K66" s="911">
        <f>K8/SUM(K8:K10)</f>
        <v>0.68114437270321415</v>
      </c>
      <c r="L66" s="912"/>
    </row>
    <row r="67" spans="1:12" ht="12.75" customHeight="1" x14ac:dyDescent="0.2">
      <c r="A67" s="913" t="s">
        <v>213</v>
      </c>
      <c r="B67" s="914"/>
      <c r="C67" s="914"/>
      <c r="D67" s="914"/>
      <c r="E67" s="900"/>
      <c r="F67" s="901"/>
      <c r="G67" s="900"/>
      <c r="H67" s="901"/>
      <c r="I67" s="904"/>
      <c r="J67" s="904"/>
      <c r="K67" s="911"/>
      <c r="L67" s="912"/>
    </row>
    <row r="68" spans="1:12" ht="13.15" customHeight="1" x14ac:dyDescent="0.2">
      <c r="A68" s="915" t="s">
        <v>211</v>
      </c>
      <c r="B68" s="914"/>
      <c r="C68" s="914"/>
      <c r="D68" s="914"/>
      <c r="E68" s="902"/>
      <c r="F68" s="903"/>
      <c r="G68" s="902"/>
      <c r="H68" s="903"/>
      <c r="I68" s="904"/>
      <c r="J68" s="904"/>
      <c r="K68" s="911"/>
      <c r="L68" s="912"/>
    </row>
    <row r="69" spans="1:12" ht="13.15" customHeight="1" x14ac:dyDescent="0.2">
      <c r="A69" s="896" t="s">
        <v>214</v>
      </c>
      <c r="B69" s="897"/>
      <c r="C69" s="897"/>
      <c r="D69" s="897"/>
      <c r="E69" s="898">
        <f>E54/SUM(E8:E10)</f>
        <v>0.10989699771975946</v>
      </c>
      <c r="F69" s="899"/>
      <c r="G69" s="898">
        <f>G54/SUM(G8:G10)</f>
        <v>7.4879998577934523E-2</v>
      </c>
      <c r="H69" s="899"/>
      <c r="I69" s="904">
        <f>I54/SUM(I8:I10)</f>
        <v>8.1916229093588741E-2</v>
      </c>
      <c r="J69" s="904"/>
      <c r="K69" s="911">
        <f>K54/SUM(K8:K10)</f>
        <v>0.16785553634025457</v>
      </c>
      <c r="L69" s="912"/>
    </row>
    <row r="70" spans="1:12" ht="13.15" customHeight="1" x14ac:dyDescent="0.2">
      <c r="A70" s="913" t="s">
        <v>215</v>
      </c>
      <c r="B70" s="914"/>
      <c r="C70" s="914"/>
      <c r="D70" s="914"/>
      <c r="E70" s="900"/>
      <c r="F70" s="901"/>
      <c r="G70" s="900"/>
      <c r="H70" s="901"/>
      <c r="I70" s="904"/>
      <c r="J70" s="904"/>
      <c r="K70" s="911"/>
      <c r="L70" s="912"/>
    </row>
    <row r="71" spans="1:12" ht="13.15" customHeight="1" x14ac:dyDescent="0.2">
      <c r="A71" s="915" t="s">
        <v>211</v>
      </c>
      <c r="B71" s="914"/>
      <c r="C71" s="914"/>
      <c r="D71" s="914"/>
      <c r="E71" s="902"/>
      <c r="F71" s="903"/>
      <c r="G71" s="902"/>
      <c r="H71" s="903"/>
      <c r="I71" s="904"/>
      <c r="J71" s="904"/>
      <c r="K71" s="911"/>
      <c r="L71" s="912"/>
    </row>
    <row r="72" spans="1:12" x14ac:dyDescent="0.2">
      <c r="A72" s="908" t="s">
        <v>216</v>
      </c>
      <c r="B72" s="909"/>
      <c r="C72" s="909"/>
      <c r="D72" s="909"/>
      <c r="E72" s="909"/>
      <c r="F72" s="909"/>
      <c r="G72" s="909"/>
      <c r="H72" s="909"/>
      <c r="I72" s="909"/>
      <c r="J72" s="909"/>
      <c r="K72" s="909"/>
      <c r="L72" s="910"/>
    </row>
    <row r="73" spans="1:12" x14ac:dyDescent="0.2">
      <c r="A73" s="890" t="s">
        <v>106</v>
      </c>
      <c r="B73" s="891"/>
      <c r="C73" s="891"/>
      <c r="D73" s="891"/>
      <c r="E73" s="860">
        <f>$L$1-3</f>
        <v>2023</v>
      </c>
      <c r="F73" s="860"/>
      <c r="G73" s="860">
        <f>$L$1-2</f>
        <v>2024</v>
      </c>
      <c r="H73" s="860"/>
      <c r="I73" s="860">
        <f>$L$1-1</f>
        <v>2025</v>
      </c>
      <c r="J73" s="860"/>
      <c r="K73" s="860">
        <f>$L$1</f>
        <v>2026</v>
      </c>
      <c r="L73" s="873"/>
    </row>
    <row r="74" spans="1:12" ht="24" customHeight="1" x14ac:dyDescent="0.2">
      <c r="A74" s="896" t="s">
        <v>217</v>
      </c>
      <c r="B74" s="897"/>
      <c r="C74" s="897"/>
      <c r="D74" s="897"/>
      <c r="E74" s="904">
        <f>SUM(E55:F57)/SUM(E8:E10)</f>
        <v>0.29306782060689868</v>
      </c>
      <c r="F74" s="904"/>
      <c r="G74" s="904">
        <f>(G55+G56+G57)/SUM(G8:G10)</f>
        <v>0.25986559837023443</v>
      </c>
      <c r="H74" s="904"/>
      <c r="I74" s="904">
        <f>(I55+I56+I57)/SUM(I8:I10)</f>
        <v>0.25097130658613259</v>
      </c>
      <c r="J74" s="904"/>
      <c r="K74" s="911">
        <f>(K55+K56+K57)/SUM(K8:K10)</f>
        <v>0.29111039123606014</v>
      </c>
      <c r="L74" s="911"/>
    </row>
    <row r="75" spans="1:12" ht="13.15" customHeight="1" x14ac:dyDescent="0.2">
      <c r="A75" s="913" t="s">
        <v>218</v>
      </c>
      <c r="B75" s="914"/>
      <c r="C75" s="914"/>
      <c r="D75" s="914"/>
      <c r="E75" s="904"/>
      <c r="F75" s="904"/>
      <c r="G75" s="904"/>
      <c r="H75" s="904"/>
      <c r="I75" s="904"/>
      <c r="J75" s="904"/>
      <c r="K75" s="911"/>
      <c r="L75" s="911"/>
    </row>
    <row r="76" spans="1:12" ht="13.15" customHeight="1" x14ac:dyDescent="0.2">
      <c r="A76" s="915" t="s">
        <v>211</v>
      </c>
      <c r="B76" s="914"/>
      <c r="C76" s="914"/>
      <c r="D76" s="914"/>
      <c r="E76" s="904"/>
      <c r="F76" s="904"/>
      <c r="G76" s="904"/>
      <c r="H76" s="904"/>
      <c r="I76" s="904"/>
      <c r="J76" s="904"/>
      <c r="K76" s="911"/>
      <c r="L76" s="911"/>
    </row>
    <row r="77" spans="1:12" ht="13.15" customHeight="1" x14ac:dyDescent="0.2">
      <c r="A77" s="896" t="s">
        <v>219</v>
      </c>
      <c r="B77" s="897"/>
      <c r="C77" s="897"/>
      <c r="D77" s="897"/>
      <c r="E77" s="904">
        <f>E56/SUM(E8:E10)</f>
        <v>0.23767950000880902</v>
      </c>
      <c r="F77" s="904"/>
      <c r="G77" s="904">
        <f>G56/SUM(G8:G10)</f>
        <v>0.21244000177841552</v>
      </c>
      <c r="H77" s="904"/>
      <c r="I77" s="904">
        <f>I56/SUM(I8:I10)</f>
        <v>0.19310355446788333</v>
      </c>
      <c r="J77" s="904"/>
      <c r="K77" s="911">
        <f>K56/SUM(K8:K10)</f>
        <v>0.21300400692810537</v>
      </c>
      <c r="L77" s="912"/>
    </row>
    <row r="78" spans="1:12" ht="13.15" customHeight="1" x14ac:dyDescent="0.2">
      <c r="A78" s="913" t="s">
        <v>220</v>
      </c>
      <c r="B78" s="914"/>
      <c r="C78" s="914"/>
      <c r="D78" s="914"/>
      <c r="E78" s="904"/>
      <c r="F78" s="904"/>
      <c r="G78" s="904"/>
      <c r="H78" s="904"/>
      <c r="I78" s="904"/>
      <c r="J78" s="904"/>
      <c r="K78" s="911"/>
      <c r="L78" s="912"/>
    </row>
    <row r="79" spans="1:12" ht="13.15" customHeight="1" x14ac:dyDescent="0.2">
      <c r="A79" s="915" t="s">
        <v>211</v>
      </c>
      <c r="B79" s="914"/>
      <c r="C79" s="914"/>
      <c r="D79" s="914"/>
      <c r="E79" s="904"/>
      <c r="F79" s="904"/>
      <c r="G79" s="904"/>
      <c r="H79" s="904"/>
      <c r="I79" s="904"/>
      <c r="J79" s="904"/>
      <c r="K79" s="911"/>
      <c r="L79" s="912"/>
    </row>
    <row r="80" spans="1:12" ht="12.75" customHeight="1" x14ac:dyDescent="0.2">
      <c r="A80" s="896" t="s">
        <v>221</v>
      </c>
      <c r="B80" s="897"/>
      <c r="C80" s="897"/>
      <c r="D80" s="897"/>
      <c r="E80" s="904">
        <f>(E55+E57)/SUM(E8:E10)</f>
        <v>5.538832059808959E-2</v>
      </c>
      <c r="F80" s="904"/>
      <c r="G80" s="904">
        <f>(G55+G57)/SUM(G8:G10)</f>
        <v>4.7425596591818886E-2</v>
      </c>
      <c r="H80" s="904"/>
      <c r="I80" s="904">
        <f>(I55+I57)/SUM(I8:I10)</f>
        <v>5.7867752118249273E-2</v>
      </c>
      <c r="J80" s="904"/>
      <c r="K80" s="911">
        <f>(K55+K57)/SUM(K8:K10)</f>
        <v>7.8106384307954801E-2</v>
      </c>
      <c r="L80" s="911"/>
    </row>
    <row r="81" spans="1:12" ht="12.75" customHeight="1" x14ac:dyDescent="0.2">
      <c r="A81" s="913" t="s">
        <v>222</v>
      </c>
      <c r="B81" s="914"/>
      <c r="C81" s="914"/>
      <c r="D81" s="914"/>
      <c r="E81" s="904"/>
      <c r="F81" s="904"/>
      <c r="G81" s="904"/>
      <c r="H81" s="904"/>
      <c r="I81" s="904"/>
      <c r="J81" s="904"/>
      <c r="K81" s="911"/>
      <c r="L81" s="911"/>
    </row>
    <row r="82" spans="1:12" ht="12.75" customHeight="1" x14ac:dyDescent="0.2">
      <c r="A82" s="915" t="s">
        <v>211</v>
      </c>
      <c r="B82" s="914"/>
      <c r="C82" s="914"/>
      <c r="D82" s="914"/>
      <c r="E82" s="904"/>
      <c r="F82" s="904"/>
      <c r="G82" s="904"/>
      <c r="H82" s="904"/>
      <c r="I82" s="904"/>
      <c r="J82" s="904"/>
      <c r="K82" s="911"/>
      <c r="L82" s="911"/>
    </row>
    <row r="83" spans="1:12" x14ac:dyDescent="0.2">
      <c r="A83" s="908" t="s">
        <v>223</v>
      </c>
      <c r="B83" s="909"/>
      <c r="C83" s="909"/>
      <c r="D83" s="909"/>
      <c r="E83" s="909"/>
      <c r="F83" s="909"/>
      <c r="G83" s="909"/>
      <c r="H83" s="909"/>
      <c r="I83" s="909"/>
      <c r="J83" s="909"/>
      <c r="K83" s="909"/>
      <c r="L83" s="910"/>
    </row>
    <row r="84" spans="1:12" x14ac:dyDescent="0.2">
      <c r="A84" s="890" t="s">
        <v>106</v>
      </c>
      <c r="B84" s="891"/>
      <c r="C84" s="891"/>
      <c r="D84" s="891"/>
      <c r="E84" s="860">
        <f>$L$1-3</f>
        <v>2023</v>
      </c>
      <c r="F84" s="860"/>
      <c r="G84" s="860">
        <f>$L$1-2</f>
        <v>2024</v>
      </c>
      <c r="H84" s="860"/>
      <c r="I84" s="860">
        <f>$L$1-1</f>
        <v>2025</v>
      </c>
      <c r="J84" s="860"/>
      <c r="K84" s="860">
        <f>$L$1</f>
        <v>2026</v>
      </c>
      <c r="L84" s="873"/>
    </row>
    <row r="85" spans="1:12" ht="12.75" customHeight="1" x14ac:dyDescent="0.2">
      <c r="A85" s="896" t="s">
        <v>224</v>
      </c>
      <c r="B85" s="897"/>
      <c r="C85" s="897"/>
      <c r="D85" s="897"/>
      <c r="E85" s="916">
        <f>(E8+E10)/Caratteristiche!G5</f>
        <v>656.2778330206379</v>
      </c>
      <c r="F85" s="917"/>
      <c r="G85" s="916">
        <f>(G8+G10)/Caratteristiche!I5</f>
        <v>706.06380063468362</v>
      </c>
      <c r="H85" s="917"/>
      <c r="I85" s="916">
        <f>(I8+I10)/Caratteristiche!K5</f>
        <v>710.91922544434044</v>
      </c>
      <c r="J85" s="917"/>
      <c r="K85" s="918">
        <f>(K8+K10)/Caratteristiche!M5</f>
        <v>745.23779981290932</v>
      </c>
      <c r="L85" s="919"/>
    </row>
    <row r="86" spans="1:12" ht="12.75" customHeight="1" x14ac:dyDescent="0.2">
      <c r="A86" s="913" t="s">
        <v>210</v>
      </c>
      <c r="B86" s="914"/>
      <c r="C86" s="914"/>
      <c r="D86" s="914"/>
      <c r="E86" s="916"/>
      <c r="F86" s="917"/>
      <c r="G86" s="916"/>
      <c r="H86" s="917"/>
      <c r="I86" s="916"/>
      <c r="J86" s="917"/>
      <c r="K86" s="918"/>
      <c r="L86" s="919"/>
    </row>
    <row r="87" spans="1:12" ht="12.75" customHeight="1" x14ac:dyDescent="0.2">
      <c r="A87" s="915" t="s">
        <v>225</v>
      </c>
      <c r="B87" s="914"/>
      <c r="C87" s="914"/>
      <c r="D87" s="914"/>
      <c r="E87" s="916"/>
      <c r="F87" s="917"/>
      <c r="G87" s="916"/>
      <c r="H87" s="917"/>
      <c r="I87" s="916"/>
      <c r="J87" s="917"/>
      <c r="K87" s="918"/>
      <c r="L87" s="919"/>
    </row>
    <row r="88" spans="1:12" ht="12.75" customHeight="1" x14ac:dyDescent="0.2">
      <c r="A88" s="896" t="s">
        <v>226</v>
      </c>
      <c r="B88" s="897"/>
      <c r="C88" s="897"/>
      <c r="D88" s="897"/>
      <c r="E88" s="916">
        <f>E8/Caratteristiche!G5</f>
        <v>508.57190806754221</v>
      </c>
      <c r="F88" s="917"/>
      <c r="G88" s="916">
        <f>G8/Caratteristiche!I5</f>
        <v>556.21061228299425</v>
      </c>
      <c r="H88" s="917"/>
      <c r="I88" s="916">
        <f>I8/Caratteristiche!K5</f>
        <v>561.42619831618333</v>
      </c>
      <c r="J88" s="917"/>
      <c r="K88" s="918">
        <f>K8/Caratteristiche!M5</f>
        <v>576.27110196445278</v>
      </c>
      <c r="L88" s="919"/>
    </row>
    <row r="89" spans="1:12" ht="12.75" customHeight="1" x14ac:dyDescent="0.2">
      <c r="A89" s="913" t="s">
        <v>213</v>
      </c>
      <c r="B89" s="914"/>
      <c r="C89" s="914"/>
      <c r="D89" s="914"/>
      <c r="E89" s="916"/>
      <c r="F89" s="917"/>
      <c r="G89" s="916"/>
      <c r="H89" s="917"/>
      <c r="I89" s="916"/>
      <c r="J89" s="917"/>
      <c r="K89" s="918"/>
      <c r="L89" s="919"/>
    </row>
    <row r="90" spans="1:12" ht="12.75" customHeight="1" x14ac:dyDescent="0.2">
      <c r="A90" s="915" t="s">
        <v>225</v>
      </c>
      <c r="B90" s="914"/>
      <c r="C90" s="914"/>
      <c r="D90" s="914"/>
      <c r="E90" s="916"/>
      <c r="F90" s="917"/>
      <c r="G90" s="916"/>
      <c r="H90" s="917"/>
      <c r="I90" s="916"/>
      <c r="J90" s="917"/>
      <c r="K90" s="918"/>
      <c r="L90" s="919"/>
    </row>
    <row r="91" spans="1:12" ht="12.75" customHeight="1" x14ac:dyDescent="0.2">
      <c r="A91" s="896" t="s">
        <v>227</v>
      </c>
      <c r="B91" s="897"/>
      <c r="C91" s="897"/>
      <c r="D91" s="897"/>
      <c r="E91" s="920">
        <f>(E55+E57)/Caratteristiche!G5</f>
        <v>39.872977485928708</v>
      </c>
      <c r="F91" s="921"/>
      <c r="G91" s="920">
        <f>(G55+G57)/Caratteristiche!I5</f>
        <v>38.2293149150644</v>
      </c>
      <c r="H91" s="921"/>
      <c r="I91" s="920">
        <f>(I55+I57)/Caratteristiche!K5</f>
        <v>47.903517305893359</v>
      </c>
      <c r="J91" s="921"/>
      <c r="K91" s="926">
        <f>(K55+K57)/Caratteristiche!M5</f>
        <v>66.080634237605238</v>
      </c>
      <c r="L91" s="927"/>
    </row>
    <row r="92" spans="1:12" ht="12.75" customHeight="1" x14ac:dyDescent="0.2">
      <c r="A92" s="913" t="s">
        <v>228</v>
      </c>
      <c r="B92" s="914"/>
      <c r="C92" s="914"/>
      <c r="D92" s="914"/>
      <c r="E92" s="922"/>
      <c r="F92" s="923"/>
      <c r="G92" s="922"/>
      <c r="H92" s="923"/>
      <c r="I92" s="922"/>
      <c r="J92" s="923"/>
      <c r="K92" s="928"/>
      <c r="L92" s="929"/>
    </row>
    <row r="93" spans="1:12" ht="12.75" customHeight="1" x14ac:dyDescent="0.2">
      <c r="A93" s="915" t="s">
        <v>225</v>
      </c>
      <c r="B93" s="914"/>
      <c r="C93" s="914"/>
      <c r="D93" s="914"/>
      <c r="E93" s="924"/>
      <c r="F93" s="925"/>
      <c r="G93" s="924"/>
      <c r="H93" s="925"/>
      <c r="I93" s="924"/>
      <c r="J93" s="925"/>
      <c r="K93" s="930"/>
      <c r="L93" s="931"/>
    </row>
    <row r="94" spans="1:12" ht="12.75" customHeight="1" x14ac:dyDescent="0.2">
      <c r="A94" s="896" t="s">
        <v>229</v>
      </c>
      <c r="B94" s="897"/>
      <c r="C94" s="897"/>
      <c r="D94" s="897"/>
      <c r="E94" s="920">
        <f>E54/Caratteristiche!G5</f>
        <v>79.112716697936222</v>
      </c>
      <c r="F94" s="921"/>
      <c r="G94" s="920">
        <f>G54/Caratteristiche!I5</f>
        <v>60.360042934478251</v>
      </c>
      <c r="H94" s="921"/>
      <c r="I94" s="920">
        <f>I54/Caratteristiche!K5</f>
        <v>67.811092609915804</v>
      </c>
      <c r="J94" s="921"/>
      <c r="K94" s="943">
        <f>K54/Caratteristiche!M5</f>
        <v>142.01144246959777</v>
      </c>
      <c r="L94" s="944"/>
    </row>
    <row r="95" spans="1:12" ht="12.75" customHeight="1" x14ac:dyDescent="0.2">
      <c r="A95" s="913" t="s">
        <v>215</v>
      </c>
      <c r="B95" s="914"/>
      <c r="C95" s="914"/>
      <c r="D95" s="914"/>
      <c r="E95" s="922"/>
      <c r="F95" s="923"/>
      <c r="G95" s="922"/>
      <c r="H95" s="923"/>
      <c r="I95" s="922"/>
      <c r="J95" s="923"/>
      <c r="K95" s="945"/>
      <c r="L95" s="946"/>
    </row>
    <row r="96" spans="1:12" ht="13.7" customHeight="1" x14ac:dyDescent="0.2">
      <c r="A96" s="949" t="s">
        <v>225</v>
      </c>
      <c r="B96" s="897"/>
      <c r="C96" s="897"/>
      <c r="D96" s="897"/>
      <c r="E96" s="924"/>
      <c r="F96" s="925"/>
      <c r="G96" s="924"/>
      <c r="H96" s="925"/>
      <c r="I96" s="924"/>
      <c r="J96" s="925"/>
      <c r="K96" s="947"/>
      <c r="L96" s="948"/>
    </row>
    <row r="97" spans="1:12" x14ac:dyDescent="0.2">
      <c r="A97" s="908" t="s">
        <v>230</v>
      </c>
      <c r="B97" s="909"/>
      <c r="C97" s="909"/>
      <c r="D97" s="909"/>
      <c r="E97" s="909"/>
      <c r="F97" s="909"/>
      <c r="G97" s="909"/>
      <c r="H97" s="909"/>
      <c r="I97" s="909"/>
      <c r="J97" s="909"/>
      <c r="K97" s="909"/>
      <c r="L97" s="910"/>
    </row>
    <row r="98" spans="1:12" x14ac:dyDescent="0.2">
      <c r="A98" s="890" t="s">
        <v>106</v>
      </c>
      <c r="B98" s="891"/>
      <c r="C98" s="891"/>
      <c r="D98" s="891"/>
      <c r="E98" s="860">
        <f>$L$1-3</f>
        <v>2023</v>
      </c>
      <c r="F98" s="860"/>
      <c r="G98" s="860">
        <f>$L$1-2</f>
        <v>2024</v>
      </c>
      <c r="H98" s="860"/>
      <c r="I98" s="860">
        <f>$L$1-1</f>
        <v>2025</v>
      </c>
      <c r="J98" s="860"/>
      <c r="K98" s="860">
        <f>$L$1</f>
        <v>2026</v>
      </c>
      <c r="L98" s="873"/>
    </row>
    <row r="99" spans="1:12" ht="12.75" customHeight="1" x14ac:dyDescent="0.2">
      <c r="A99" s="896" t="s">
        <v>231</v>
      </c>
      <c r="B99" s="897"/>
      <c r="C99" s="897"/>
      <c r="D99" s="897"/>
      <c r="E99" s="904">
        <f>E41/E16</f>
        <v>0.37996351514957727</v>
      </c>
      <c r="F99" s="904"/>
      <c r="G99" s="904">
        <f>G41/G16</f>
        <v>0.32795731062176026</v>
      </c>
      <c r="H99" s="904"/>
      <c r="I99" s="904">
        <f>I41/I16</f>
        <v>0.57650716657264034</v>
      </c>
      <c r="J99" s="904"/>
      <c r="K99" s="911">
        <f>K41/K16</f>
        <v>8.9866841862075969E-2</v>
      </c>
      <c r="L99" s="912"/>
    </row>
    <row r="100" spans="1:12" ht="12.75" customHeight="1" x14ac:dyDescent="0.2">
      <c r="A100" s="913" t="s">
        <v>232</v>
      </c>
      <c r="B100" s="914"/>
      <c r="C100" s="914"/>
      <c r="D100" s="914"/>
      <c r="E100" s="904"/>
      <c r="F100" s="904"/>
      <c r="G100" s="904"/>
      <c r="H100" s="904"/>
      <c r="I100" s="904"/>
      <c r="J100" s="904"/>
      <c r="K100" s="911"/>
      <c r="L100" s="912"/>
    </row>
    <row r="101" spans="1:12" ht="12.75" customHeight="1" x14ac:dyDescent="0.2">
      <c r="A101" s="915" t="s">
        <v>233</v>
      </c>
      <c r="B101" s="914"/>
      <c r="C101" s="914"/>
      <c r="D101" s="914"/>
      <c r="E101" s="904"/>
      <c r="F101" s="904"/>
      <c r="G101" s="904"/>
      <c r="H101" s="904"/>
      <c r="I101" s="904"/>
      <c r="J101" s="904"/>
      <c r="K101" s="911"/>
      <c r="L101" s="912"/>
    </row>
    <row r="102" spans="1:12" ht="12.75" customHeight="1" x14ac:dyDescent="0.2">
      <c r="A102" s="896" t="s">
        <v>234</v>
      </c>
      <c r="B102" s="897"/>
      <c r="C102" s="897"/>
      <c r="D102" s="897"/>
      <c r="E102" s="904">
        <f>E50/E28</f>
        <v>0.2244360945818776</v>
      </c>
      <c r="F102" s="904"/>
      <c r="G102" s="904">
        <f>G50/G28</f>
        <v>0.13996641084681788</v>
      </c>
      <c r="H102" s="904"/>
      <c r="I102" s="904">
        <f>I50/I28</f>
        <v>0.21737447382681441</v>
      </c>
      <c r="J102" s="904"/>
      <c r="K102" s="911">
        <f>K50/K28</f>
        <v>0.10303381737965102</v>
      </c>
      <c r="L102" s="912"/>
    </row>
    <row r="103" spans="1:12" ht="12.75" customHeight="1" x14ac:dyDescent="0.2">
      <c r="A103" s="913" t="s">
        <v>235</v>
      </c>
      <c r="B103" s="914"/>
      <c r="C103" s="914"/>
      <c r="D103" s="914"/>
      <c r="E103" s="904"/>
      <c r="F103" s="904"/>
      <c r="G103" s="904"/>
      <c r="H103" s="904"/>
      <c r="I103" s="904"/>
      <c r="J103" s="904"/>
      <c r="K103" s="911"/>
      <c r="L103" s="912"/>
    </row>
    <row r="104" spans="1:12" ht="12.75" customHeight="1" x14ac:dyDescent="0.2">
      <c r="A104" s="915" t="s">
        <v>236</v>
      </c>
      <c r="B104" s="914"/>
      <c r="C104" s="914"/>
      <c r="D104" s="914"/>
      <c r="E104" s="904"/>
      <c r="F104" s="904"/>
      <c r="G104" s="904"/>
      <c r="H104" s="904"/>
      <c r="I104" s="904"/>
      <c r="J104" s="904"/>
      <c r="K104" s="911"/>
      <c r="L104" s="912"/>
    </row>
    <row r="105" spans="1:12" ht="12.75" customHeight="1" x14ac:dyDescent="0.2">
      <c r="A105" s="896" t="s">
        <v>237</v>
      </c>
      <c r="B105" s="897"/>
      <c r="C105" s="897"/>
      <c r="D105" s="897"/>
      <c r="E105" s="904">
        <f>(F8+F10)/(E8+E10)</f>
        <v>1.0469069600936214</v>
      </c>
      <c r="F105" s="904"/>
      <c r="G105" s="904">
        <f>(H8+H10)/(G8+G10)</f>
        <v>1.033352115316019</v>
      </c>
      <c r="H105" s="904"/>
      <c r="I105" s="904">
        <f>(J8+J10)/(I8+I10)</f>
        <v>1.011139603481416</v>
      </c>
      <c r="J105" s="904"/>
      <c r="K105" s="937">
        <f>(L8+L10)/(K8+K10)</f>
        <v>0</v>
      </c>
      <c r="L105" s="938"/>
    </row>
    <row r="106" spans="1:12" ht="12.75" customHeight="1" x14ac:dyDescent="0.2">
      <c r="A106" s="913" t="s">
        <v>238</v>
      </c>
      <c r="B106" s="914"/>
      <c r="C106" s="914"/>
      <c r="D106" s="914"/>
      <c r="E106" s="904"/>
      <c r="F106" s="904"/>
      <c r="G106" s="904"/>
      <c r="H106" s="904"/>
      <c r="I106" s="904"/>
      <c r="J106" s="904"/>
      <c r="K106" s="939"/>
      <c r="L106" s="940"/>
    </row>
    <row r="107" spans="1:12" ht="12.75" customHeight="1" x14ac:dyDescent="0.2">
      <c r="A107" s="915" t="s">
        <v>239</v>
      </c>
      <c r="B107" s="914"/>
      <c r="C107" s="914"/>
      <c r="D107" s="914"/>
      <c r="E107" s="904"/>
      <c r="F107" s="904"/>
      <c r="G107" s="904"/>
      <c r="H107" s="904"/>
      <c r="I107" s="904"/>
      <c r="J107" s="904"/>
      <c r="K107" s="941"/>
      <c r="L107" s="942"/>
    </row>
    <row r="108" spans="1:12" ht="13.15" customHeight="1" x14ac:dyDescent="0.2">
      <c r="A108" s="896" t="s">
        <v>240</v>
      </c>
      <c r="B108" s="897"/>
      <c r="C108" s="897"/>
      <c r="D108" s="897"/>
      <c r="E108" s="904">
        <f>(F22)/(E22)</f>
        <v>1.0414327004059456</v>
      </c>
      <c r="F108" s="904"/>
      <c r="G108" s="904">
        <f>H22/G22</f>
        <v>0.94238147626898416</v>
      </c>
      <c r="H108" s="904"/>
      <c r="I108" s="904">
        <f>(J22)/(I22)</f>
        <v>0.97143219441065365</v>
      </c>
      <c r="J108" s="904"/>
      <c r="K108" s="911">
        <f>(L22)/(K22)</f>
        <v>0</v>
      </c>
      <c r="L108" s="911"/>
    </row>
    <row r="109" spans="1:12" ht="13.15" customHeight="1" x14ac:dyDescent="0.2">
      <c r="A109" s="913" t="s">
        <v>241</v>
      </c>
      <c r="B109" s="914"/>
      <c r="C109" s="914"/>
      <c r="D109" s="914"/>
      <c r="E109" s="904"/>
      <c r="F109" s="904"/>
      <c r="G109" s="904"/>
      <c r="H109" s="904"/>
      <c r="I109" s="904"/>
      <c r="J109" s="904"/>
      <c r="K109" s="911"/>
      <c r="L109" s="911"/>
    </row>
    <row r="110" spans="1:12" ht="13.9" customHeight="1" thickBot="1" x14ac:dyDescent="0.25">
      <c r="A110" s="935" t="s">
        <v>242</v>
      </c>
      <c r="B110" s="936"/>
      <c r="C110" s="936"/>
      <c r="D110" s="936"/>
      <c r="E110" s="933"/>
      <c r="F110" s="933"/>
      <c r="G110" s="933"/>
      <c r="H110" s="933"/>
      <c r="I110" s="933"/>
      <c r="J110" s="933"/>
      <c r="K110" s="934"/>
      <c r="L110" s="934"/>
    </row>
    <row r="112" spans="1:12" ht="3" customHeight="1" x14ac:dyDescent="0.2"/>
    <row r="113" spans="1:12" x14ac:dyDescent="0.2">
      <c r="A113" s="844"/>
      <c r="B113" s="844"/>
      <c r="C113" s="844"/>
      <c r="D113" s="844"/>
      <c r="E113" s="932"/>
      <c r="F113" s="932"/>
      <c r="G113" s="932"/>
      <c r="H113" s="932"/>
      <c r="I113" s="932"/>
      <c r="J113" s="932"/>
      <c r="K113" s="932"/>
      <c r="L113" s="932"/>
    </row>
  </sheetData>
  <customSheetViews>
    <customSheetView guid="{FD66CCA4-E734-40F6-A42D-704ADC03C8FF}" showPageBreaks="1" printArea="1" showRuler="0">
      <selection activeCell="A108" sqref="A108:L108"/>
      <rowBreaks count="1" manualBreakCount="1">
        <brk id="45" max="16383" man="1"/>
      </rowBreaks>
      <pageMargins left="0.19685039370078741" right="0.19685039370078741" top="0.6692913385826772" bottom="0.39370078740157483" header="0.51181102362204722" footer="0.51181102362204722"/>
      <printOptions horizontalCentered="1" verticalCentered="1"/>
      <pageSetup paperSize="9" scale="49" orientation="portrait" r:id="rId1"/>
      <headerFooter alignWithMargins="0">
        <oddHeader>&amp;F</oddHeader>
        <oddFooter>&amp;L&amp;8&amp;F&amp;R&amp;8&amp;P</oddFooter>
      </headerFooter>
    </customSheetView>
    <customSheetView guid="{0CDFE071-D2BF-4AC9-96FE-3C7CC2EB89D1}" showPageBreaks="1" printArea="1" topLeftCell="A16">
      <selection activeCell="A108" sqref="A108:L108"/>
      <rowBreaks count="1" manualBreakCount="1">
        <brk id="45" max="16383" man="1"/>
      </rowBreaks>
      <pageMargins left="0.19685039370078741" right="0.19685039370078741" top="0.6692913385826772" bottom="0.39370078740157483" header="0.51181102362204722" footer="0.51181102362204722"/>
      <printOptions horizontalCentered="1" verticalCentered="1"/>
      <pageSetup paperSize="9" scale="49" orientation="portrait" r:id="rId2"/>
      <headerFooter alignWithMargins="0">
        <oddHeader>&amp;F</oddHeader>
        <oddFooter>&amp;L&amp;8&amp;F&amp;R&amp;8&amp;P</oddFooter>
      </headerFooter>
    </customSheetView>
    <customSheetView guid="{5274FD7E-76C2-47C3-8C9C-C2C181076605}" showPageBreaks="1" showRuler="0" topLeftCell="A16">
      <selection activeCell="A108" sqref="A108:L108"/>
      <rowBreaks count="1" manualBreakCount="1">
        <brk id="45" max="16383" man="1"/>
      </rowBreaks>
      <pageMargins left="0.19685039370078741" right="0.19685039370078741" top="0.6692913385826772" bottom="0.39370078740157483" header="0.51181102362204722" footer="0.51181102362204722"/>
      <printOptions horizontalCentered="1" verticalCentered="1"/>
      <pageSetup paperSize="9" scale="49" orientation="portrait" r:id="rId3"/>
      <headerFooter alignWithMargins="0">
        <oddHeader>&amp;F</oddHeader>
        <oddFooter>&amp;L&amp;8&amp;F&amp;R&amp;8&amp;P</oddFooter>
      </headerFooter>
    </customSheetView>
  </customSheetViews>
  <mergeCells count="200">
    <mergeCell ref="A21:D21"/>
    <mergeCell ref="B45:D45"/>
    <mergeCell ref="B46:D46"/>
    <mergeCell ref="B47:D47"/>
    <mergeCell ref="B48:D48"/>
    <mergeCell ref="G42:H42"/>
    <mergeCell ref="A26:D26"/>
    <mergeCell ref="A27:D27"/>
    <mergeCell ref="A28:D28"/>
    <mergeCell ref="A30:L30"/>
    <mergeCell ref="A22:D22"/>
    <mergeCell ref="A23:D23"/>
    <mergeCell ref="A24:D24"/>
    <mergeCell ref="A25:D25"/>
    <mergeCell ref="I42:J42"/>
    <mergeCell ref="A102:D102"/>
    <mergeCell ref="E102:F104"/>
    <mergeCell ref="G102:H104"/>
    <mergeCell ref="I102:J104"/>
    <mergeCell ref="K102:L104"/>
    <mergeCell ref="A103:D103"/>
    <mergeCell ref="A104:D104"/>
    <mergeCell ref="A94:D94"/>
    <mergeCell ref="E94:F96"/>
    <mergeCell ref="G94:H96"/>
    <mergeCell ref="I94:J96"/>
    <mergeCell ref="K94:L96"/>
    <mergeCell ref="A95:D95"/>
    <mergeCell ref="A96:D96"/>
    <mergeCell ref="A99:D99"/>
    <mergeCell ref="E99:F101"/>
    <mergeCell ref="G99:H101"/>
    <mergeCell ref="I99:J101"/>
    <mergeCell ref="A97:L97"/>
    <mergeCell ref="A98:D98"/>
    <mergeCell ref="E98:F98"/>
    <mergeCell ref="G98:H98"/>
    <mergeCell ref="I98:J98"/>
    <mergeCell ref="K98:L98"/>
    <mergeCell ref="A113:L113"/>
    <mergeCell ref="A108:D108"/>
    <mergeCell ref="E108:F110"/>
    <mergeCell ref="G108:H110"/>
    <mergeCell ref="I108:J110"/>
    <mergeCell ref="K108:L110"/>
    <mergeCell ref="A109:D109"/>
    <mergeCell ref="A110:D110"/>
    <mergeCell ref="K105:L107"/>
    <mergeCell ref="A106:D106"/>
    <mergeCell ref="A107:D107"/>
    <mergeCell ref="A105:D105"/>
    <mergeCell ref="E105:F107"/>
    <mergeCell ref="G105:H107"/>
    <mergeCell ref="I105:J107"/>
    <mergeCell ref="K99:L101"/>
    <mergeCell ref="A100:D100"/>
    <mergeCell ref="A101:D101"/>
    <mergeCell ref="I88:J90"/>
    <mergeCell ref="K88:L90"/>
    <mergeCell ref="A89:D89"/>
    <mergeCell ref="A90:D90"/>
    <mergeCell ref="A85:D85"/>
    <mergeCell ref="E85:F87"/>
    <mergeCell ref="G85:H87"/>
    <mergeCell ref="I85:J87"/>
    <mergeCell ref="A91:D91"/>
    <mergeCell ref="E91:F93"/>
    <mergeCell ref="G91:H93"/>
    <mergeCell ref="I91:J93"/>
    <mergeCell ref="K85:L87"/>
    <mergeCell ref="A86:D86"/>
    <mergeCell ref="A87:D87"/>
    <mergeCell ref="A88:D88"/>
    <mergeCell ref="E88:F90"/>
    <mergeCell ref="G88:H90"/>
    <mergeCell ref="K91:L93"/>
    <mergeCell ref="A92:D92"/>
    <mergeCell ref="A93:D93"/>
    <mergeCell ref="A80:D80"/>
    <mergeCell ref="E80:F82"/>
    <mergeCell ref="G80:H82"/>
    <mergeCell ref="I80:J82"/>
    <mergeCell ref="K80:L82"/>
    <mergeCell ref="A81:D81"/>
    <mergeCell ref="A82:D82"/>
    <mergeCell ref="A83:L83"/>
    <mergeCell ref="A84:D84"/>
    <mergeCell ref="E84:F84"/>
    <mergeCell ref="G84:H84"/>
    <mergeCell ref="I84:J84"/>
    <mergeCell ref="K84:L84"/>
    <mergeCell ref="A77:D77"/>
    <mergeCell ref="E77:F79"/>
    <mergeCell ref="G77:H79"/>
    <mergeCell ref="I77:J79"/>
    <mergeCell ref="K73:L73"/>
    <mergeCell ref="A74:D74"/>
    <mergeCell ref="E74:F76"/>
    <mergeCell ref="G74:H76"/>
    <mergeCell ref="I74:J76"/>
    <mergeCell ref="K74:L76"/>
    <mergeCell ref="K77:L79"/>
    <mergeCell ref="A78:D78"/>
    <mergeCell ref="A79:D79"/>
    <mergeCell ref="A72:L72"/>
    <mergeCell ref="A69:D69"/>
    <mergeCell ref="E69:F71"/>
    <mergeCell ref="G69:H71"/>
    <mergeCell ref="I69:J71"/>
    <mergeCell ref="A75:D75"/>
    <mergeCell ref="A76:D76"/>
    <mergeCell ref="A73:D73"/>
    <mergeCell ref="E73:F73"/>
    <mergeCell ref="G73:H73"/>
    <mergeCell ref="I73:J73"/>
    <mergeCell ref="A66:D66"/>
    <mergeCell ref="E66:F68"/>
    <mergeCell ref="G66:H68"/>
    <mergeCell ref="I66:J68"/>
    <mergeCell ref="K66:L68"/>
    <mergeCell ref="A67:D67"/>
    <mergeCell ref="A68:D68"/>
    <mergeCell ref="K69:L71"/>
    <mergeCell ref="A70:D70"/>
    <mergeCell ref="A71:D71"/>
    <mergeCell ref="I62:J62"/>
    <mergeCell ref="K62:L62"/>
    <mergeCell ref="A58:D58"/>
    <mergeCell ref="I58:J58"/>
    <mergeCell ref="A63:D63"/>
    <mergeCell ref="E63:F65"/>
    <mergeCell ref="G63:H65"/>
    <mergeCell ref="I63:J65"/>
    <mergeCell ref="K58:L58"/>
    <mergeCell ref="A60:L60"/>
    <mergeCell ref="A61:L61"/>
    <mergeCell ref="A62:D62"/>
    <mergeCell ref="E62:F62"/>
    <mergeCell ref="G62:H62"/>
    <mergeCell ref="K63:L65"/>
    <mergeCell ref="A64:D64"/>
    <mergeCell ref="A65:D65"/>
    <mergeCell ref="K56:L56"/>
    <mergeCell ref="A57:D57"/>
    <mergeCell ref="I57:J57"/>
    <mergeCell ref="K57:L57"/>
    <mergeCell ref="A56:D56"/>
    <mergeCell ref="I56:J56"/>
    <mergeCell ref="A53:D53"/>
    <mergeCell ref="I53:J53"/>
    <mergeCell ref="K53:L53"/>
    <mergeCell ref="K54:L54"/>
    <mergeCell ref="A55:D55"/>
    <mergeCell ref="I55:J55"/>
    <mergeCell ref="K55:L55"/>
    <mergeCell ref="A54:D54"/>
    <mergeCell ref="I54:J54"/>
    <mergeCell ref="B49:D49"/>
    <mergeCell ref="A50:D50"/>
    <mergeCell ref="A52:L52"/>
    <mergeCell ref="B36:D36"/>
    <mergeCell ref="B38:D38"/>
    <mergeCell ref="B40:D40"/>
    <mergeCell ref="I31:J31"/>
    <mergeCell ref="K31:L31"/>
    <mergeCell ref="B33:D33"/>
    <mergeCell ref="B34:D34"/>
    <mergeCell ref="K42:L42"/>
    <mergeCell ref="B44:D44"/>
    <mergeCell ref="A41:D41"/>
    <mergeCell ref="A42:A43"/>
    <mergeCell ref="B42:D43"/>
    <mergeCell ref="A31:A32"/>
    <mergeCell ref="B31:D32"/>
    <mergeCell ref="G31:H31"/>
    <mergeCell ref="B37:D37"/>
    <mergeCell ref="B39:D39"/>
    <mergeCell ref="B35:D35"/>
    <mergeCell ref="A16:D16"/>
    <mergeCell ref="A18:L18"/>
    <mergeCell ref="A19:D20"/>
    <mergeCell ref="G19:H19"/>
    <mergeCell ref="I19:J19"/>
    <mergeCell ref="A1:J1"/>
    <mergeCell ref="A2:L2"/>
    <mergeCell ref="A3:L3"/>
    <mergeCell ref="A4:D5"/>
    <mergeCell ref="I4:J4"/>
    <mergeCell ref="K4:L4"/>
    <mergeCell ref="K19:L19"/>
    <mergeCell ref="A10:D10"/>
    <mergeCell ref="A11:D11"/>
    <mergeCell ref="A13:D13"/>
    <mergeCell ref="A15:D15"/>
    <mergeCell ref="A6:D6"/>
    <mergeCell ref="A7:D7"/>
    <mergeCell ref="A8:D8"/>
    <mergeCell ref="A9:D9"/>
    <mergeCell ref="A12:D12"/>
    <mergeCell ref="A14:D14"/>
  </mergeCells>
  <phoneticPr fontId="27" type="noConversion"/>
  <printOptions horizontalCentered="1" verticalCentered="1"/>
  <pageMargins left="0.19685039370078741" right="0.19685039370078741" top="0.6692913385826772" bottom="0.39370078740157483" header="0.51181102362204722" footer="0.51181102362204722"/>
  <pageSetup paperSize="9" scale="49" orientation="landscape" r:id="rId4"/>
  <headerFooter alignWithMargins="0">
    <oddHeader>&amp;C&amp;F</oddHeader>
    <oddFooter>&amp;L&amp;8&amp;F&amp;R&amp;8&amp;P</oddFooter>
  </headerFooter>
  <rowBreaks count="1" manualBreakCount="1">
    <brk id="50" max="16383" man="1"/>
  </rowBreaks>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IU65386"/>
  <sheetViews>
    <sheetView topLeftCell="A30" zoomScaleNormal="100" workbookViewId="0">
      <selection activeCell="C10" sqref="C10:N22"/>
    </sheetView>
  </sheetViews>
  <sheetFormatPr defaultColWidth="9.140625" defaultRowHeight="12.75" x14ac:dyDescent="0.25"/>
  <cols>
    <col min="1" max="1" width="9.42578125" style="50" customWidth="1"/>
    <col min="2" max="2" width="15.28515625" style="50" customWidth="1"/>
    <col min="3" max="3" width="6.28515625" style="50" customWidth="1"/>
    <col min="4" max="7" width="6.5703125" style="50" customWidth="1"/>
    <col min="8" max="8" width="5.42578125" style="50" customWidth="1"/>
    <col min="9" max="9" width="6.5703125" style="50" customWidth="1"/>
    <col min="10" max="10" width="6.85546875" style="50" customWidth="1"/>
    <col min="11" max="11" width="6.5703125" style="50" customWidth="1"/>
    <col min="12" max="12" width="7" style="50" customWidth="1"/>
    <col min="13" max="13" width="6.5703125" style="50" customWidth="1"/>
    <col min="14" max="14" width="7.28515625" style="50" customWidth="1"/>
    <col min="15" max="15" width="7.5703125" style="50" customWidth="1"/>
    <col min="16" max="16" width="3.5703125" style="50" customWidth="1"/>
    <col min="17" max="17" width="6.7109375" style="50" customWidth="1"/>
    <col min="18" max="18" width="5.28515625" style="50" customWidth="1"/>
    <col min="19" max="244" width="9.140625" style="50"/>
    <col min="245" max="245" width="14.140625" style="50" bestFit="1" customWidth="1"/>
    <col min="246" max="16384" width="9.140625" style="50"/>
  </cols>
  <sheetData>
    <row r="1" spans="1:14" ht="18" customHeight="1" thickBot="1" x14ac:dyDescent="0.3">
      <c r="A1" s="520" t="s">
        <v>387</v>
      </c>
      <c r="B1" s="520"/>
      <c r="C1" s="520"/>
      <c r="D1" s="520"/>
      <c r="E1" s="520"/>
      <c r="F1" s="520"/>
      <c r="G1" s="520"/>
      <c r="H1" s="520"/>
      <c r="I1" s="520"/>
      <c r="J1" s="520"/>
      <c r="K1" s="520"/>
      <c r="L1" s="520"/>
      <c r="M1" s="520"/>
      <c r="N1" s="520"/>
    </row>
    <row r="2" spans="1:14" s="52" customFormat="1" ht="37.5" customHeight="1" x14ac:dyDescent="0.25">
      <c r="A2" s="521" t="s">
        <v>388</v>
      </c>
      <c r="B2" s="522"/>
      <c r="C2" s="522"/>
      <c r="D2" s="523"/>
      <c r="E2" s="524" t="s">
        <v>780</v>
      </c>
      <c r="F2" s="525"/>
      <c r="G2" s="525"/>
      <c r="H2" s="526"/>
      <c r="I2" s="1091" t="s">
        <v>390</v>
      </c>
      <c r="J2" s="1092"/>
      <c r="K2" s="1092"/>
      <c r="L2" s="1092"/>
      <c r="M2" s="1092"/>
      <c r="N2" s="1093"/>
    </row>
    <row r="3" spans="1:14" s="52" customFormat="1" ht="12.75" customHeight="1" x14ac:dyDescent="0.25">
      <c r="A3" s="529" t="s">
        <v>389</v>
      </c>
      <c r="B3" s="530"/>
      <c r="C3" s="530"/>
      <c r="D3" s="531"/>
      <c r="E3" s="535"/>
      <c r="F3" s="536"/>
      <c r="G3" s="536"/>
      <c r="H3" s="536"/>
      <c r="I3" s="537" t="s">
        <v>510</v>
      </c>
      <c r="J3" s="538"/>
      <c r="K3" s="538"/>
      <c r="L3" s="992"/>
      <c r="M3" s="992"/>
      <c r="N3" s="993"/>
    </row>
    <row r="4" spans="1:14" s="52" customFormat="1" ht="21.75" customHeight="1" x14ac:dyDescent="0.25">
      <c r="A4" s="532"/>
      <c r="B4" s="533"/>
      <c r="C4" s="533"/>
      <c r="D4" s="534"/>
      <c r="E4" s="536"/>
      <c r="F4" s="536"/>
      <c r="G4" s="536"/>
      <c r="H4" s="536"/>
      <c r="I4" s="994"/>
      <c r="J4" s="995"/>
      <c r="K4" s="995"/>
      <c r="L4" s="995"/>
      <c r="M4" s="995"/>
      <c r="N4" s="996"/>
    </row>
    <row r="5" spans="1:14" s="52" customFormat="1" ht="21.75" customHeight="1" x14ac:dyDescent="0.25">
      <c r="A5" s="557" t="s">
        <v>279</v>
      </c>
      <c r="B5" s="558"/>
      <c r="C5" s="558"/>
      <c r="D5" s="559"/>
      <c r="E5" s="563" t="s">
        <v>781</v>
      </c>
      <c r="F5" s="563"/>
      <c r="G5" s="563"/>
      <c r="H5" s="564"/>
      <c r="I5" s="997" t="s">
        <v>280</v>
      </c>
      <c r="J5" s="997"/>
      <c r="K5" s="997"/>
      <c r="L5" s="997"/>
      <c r="M5" s="997"/>
      <c r="N5" s="997"/>
    </row>
    <row r="6" spans="1:14" s="52" customFormat="1" ht="19.5" customHeight="1" x14ac:dyDescent="0.25">
      <c r="A6" s="560"/>
      <c r="B6" s="561"/>
      <c r="C6" s="561"/>
      <c r="D6" s="562"/>
      <c r="E6" s="565"/>
      <c r="F6" s="565"/>
      <c r="G6" s="565"/>
      <c r="H6" s="566"/>
      <c r="I6" s="998">
        <v>2026</v>
      </c>
      <c r="J6" s="999"/>
      <c r="K6" s="1000">
        <v>2027</v>
      </c>
      <c r="L6" s="1000"/>
      <c r="M6" s="1000">
        <v>2028</v>
      </c>
      <c r="N6" s="1000"/>
    </row>
    <row r="7" spans="1:14" s="52" customFormat="1" ht="31.7" customHeight="1" x14ac:dyDescent="0.25">
      <c r="A7" s="544" t="s">
        <v>281</v>
      </c>
      <c r="B7" s="545"/>
      <c r="C7" s="545"/>
      <c r="D7" s="546"/>
      <c r="E7" s="547"/>
      <c r="F7" s="547"/>
      <c r="G7" s="547"/>
      <c r="H7" s="548"/>
      <c r="I7" s="989" t="s">
        <v>338</v>
      </c>
      <c r="J7" s="990"/>
      <c r="K7" s="991"/>
      <c r="L7" s="991"/>
      <c r="M7" s="991"/>
      <c r="N7" s="991"/>
    </row>
    <row r="8" spans="1:14" ht="45.95" customHeight="1" x14ac:dyDescent="0.25">
      <c r="A8" s="552" t="s">
        <v>283</v>
      </c>
      <c r="B8" s="553"/>
      <c r="C8" s="554" t="s">
        <v>467</v>
      </c>
      <c r="D8" s="555"/>
      <c r="E8" s="555"/>
      <c r="F8" s="555"/>
      <c r="G8" s="555"/>
      <c r="H8" s="555"/>
      <c r="I8" s="555"/>
      <c r="J8" s="555"/>
      <c r="K8" s="555"/>
      <c r="L8" s="555"/>
      <c r="M8" s="555"/>
      <c r="N8" s="556"/>
    </row>
    <row r="9" spans="1:14" ht="38.25" hidden="1" customHeight="1" x14ac:dyDescent="0.25">
      <c r="A9" s="552"/>
      <c r="B9" s="553"/>
      <c r="C9" s="573"/>
      <c r="D9" s="574"/>
      <c r="E9" s="574"/>
      <c r="F9" s="574"/>
      <c r="G9" s="574"/>
      <c r="H9" s="574"/>
      <c r="I9" s="574"/>
      <c r="J9" s="574"/>
      <c r="K9" s="574"/>
      <c r="L9" s="574"/>
      <c r="M9" s="574"/>
      <c r="N9" s="575"/>
    </row>
    <row r="10" spans="1:14" ht="19.5" customHeight="1" x14ac:dyDescent="0.25">
      <c r="A10" s="576" t="s">
        <v>284</v>
      </c>
      <c r="B10" s="577"/>
      <c r="C10" s="1001" t="s">
        <v>784</v>
      </c>
      <c r="D10" s="1083"/>
      <c r="E10" s="1083"/>
      <c r="F10" s="1083"/>
      <c r="G10" s="1083"/>
      <c r="H10" s="1083"/>
      <c r="I10" s="1083"/>
      <c r="J10" s="1083"/>
      <c r="K10" s="1083"/>
      <c r="L10" s="1083"/>
      <c r="M10" s="1083"/>
      <c r="N10" s="1084"/>
    </row>
    <row r="11" spans="1:14" ht="7.5" customHeight="1" x14ac:dyDescent="0.25">
      <c r="A11" s="578"/>
      <c r="B11" s="579"/>
      <c r="C11" s="1085"/>
      <c r="D11" s="1086"/>
      <c r="E11" s="1086"/>
      <c r="F11" s="1086"/>
      <c r="G11" s="1086"/>
      <c r="H11" s="1086"/>
      <c r="I11" s="1086"/>
      <c r="J11" s="1086"/>
      <c r="K11" s="1086"/>
      <c r="L11" s="1086"/>
      <c r="M11" s="1086"/>
      <c r="N11" s="1087"/>
    </row>
    <row r="12" spans="1:14" ht="22.5" hidden="1" customHeight="1" x14ac:dyDescent="0.25">
      <c r="A12" s="578"/>
      <c r="B12" s="579"/>
      <c r="C12" s="1085"/>
      <c r="D12" s="1086"/>
      <c r="E12" s="1086"/>
      <c r="F12" s="1086"/>
      <c r="G12" s="1086"/>
      <c r="H12" s="1086"/>
      <c r="I12" s="1086"/>
      <c r="J12" s="1086"/>
      <c r="K12" s="1086"/>
      <c r="L12" s="1086"/>
      <c r="M12" s="1086"/>
      <c r="N12" s="1087"/>
    </row>
    <row r="13" spans="1:14" ht="21" hidden="1" customHeight="1" x14ac:dyDescent="0.25">
      <c r="A13" s="578"/>
      <c r="B13" s="579"/>
      <c r="C13" s="1085"/>
      <c r="D13" s="1086"/>
      <c r="E13" s="1086"/>
      <c r="F13" s="1086"/>
      <c r="G13" s="1086"/>
      <c r="H13" s="1086"/>
      <c r="I13" s="1086"/>
      <c r="J13" s="1086"/>
      <c r="K13" s="1086"/>
      <c r="L13" s="1086"/>
      <c r="M13" s="1086"/>
      <c r="N13" s="1087"/>
    </row>
    <row r="14" spans="1:14" ht="18.95" hidden="1" customHeight="1" x14ac:dyDescent="0.25">
      <c r="A14" s="578"/>
      <c r="B14" s="579"/>
      <c r="C14" s="1085"/>
      <c r="D14" s="1086"/>
      <c r="E14" s="1086"/>
      <c r="F14" s="1086"/>
      <c r="G14" s="1086"/>
      <c r="H14" s="1086"/>
      <c r="I14" s="1086"/>
      <c r="J14" s="1086"/>
      <c r="K14" s="1086"/>
      <c r="L14" s="1086"/>
      <c r="M14" s="1086"/>
      <c r="N14" s="1087"/>
    </row>
    <row r="15" spans="1:14" ht="16.5" hidden="1" customHeight="1" x14ac:dyDescent="0.25">
      <c r="A15" s="578"/>
      <c r="B15" s="579"/>
      <c r="C15" s="1085"/>
      <c r="D15" s="1086"/>
      <c r="E15" s="1086"/>
      <c r="F15" s="1086"/>
      <c r="G15" s="1086"/>
      <c r="H15" s="1086"/>
      <c r="I15" s="1086"/>
      <c r="J15" s="1086"/>
      <c r="K15" s="1086"/>
      <c r="L15" s="1086"/>
      <c r="M15" s="1086"/>
      <c r="N15" s="1087"/>
    </row>
    <row r="16" spans="1:14" ht="23.25" hidden="1" customHeight="1" x14ac:dyDescent="0.25">
      <c r="A16" s="578"/>
      <c r="B16" s="579"/>
      <c r="C16" s="1085"/>
      <c r="D16" s="1086"/>
      <c r="E16" s="1086"/>
      <c r="F16" s="1086"/>
      <c r="G16" s="1086"/>
      <c r="H16" s="1086"/>
      <c r="I16" s="1086"/>
      <c r="J16" s="1086"/>
      <c r="K16" s="1086"/>
      <c r="L16" s="1086"/>
      <c r="M16" s="1086"/>
      <c r="N16" s="1087"/>
    </row>
    <row r="17" spans="1:29" ht="18" hidden="1" customHeight="1" x14ac:dyDescent="0.25">
      <c r="A17" s="578"/>
      <c r="B17" s="579"/>
      <c r="C17" s="1085"/>
      <c r="D17" s="1086"/>
      <c r="E17" s="1086"/>
      <c r="F17" s="1086"/>
      <c r="G17" s="1086"/>
      <c r="H17" s="1086"/>
      <c r="I17" s="1086"/>
      <c r="J17" s="1086"/>
      <c r="K17" s="1086"/>
      <c r="L17" s="1086"/>
      <c r="M17" s="1086"/>
      <c r="N17" s="1087"/>
    </row>
    <row r="18" spans="1:29" ht="13.15" hidden="1" customHeight="1" x14ac:dyDescent="0.25">
      <c r="A18" s="578"/>
      <c r="B18" s="579"/>
      <c r="C18" s="1085"/>
      <c r="D18" s="1086"/>
      <c r="E18" s="1086"/>
      <c r="F18" s="1086"/>
      <c r="G18" s="1086"/>
      <c r="H18" s="1086"/>
      <c r="I18" s="1086"/>
      <c r="J18" s="1086"/>
      <c r="K18" s="1086"/>
      <c r="L18" s="1086"/>
      <c r="M18" s="1086"/>
      <c r="N18" s="1087"/>
    </row>
    <row r="19" spans="1:29" ht="13.15" hidden="1" customHeight="1" x14ac:dyDescent="0.25">
      <c r="A19" s="578"/>
      <c r="B19" s="579"/>
      <c r="C19" s="1085"/>
      <c r="D19" s="1086"/>
      <c r="E19" s="1086"/>
      <c r="F19" s="1086"/>
      <c r="G19" s="1086"/>
      <c r="H19" s="1086"/>
      <c r="I19" s="1086"/>
      <c r="J19" s="1086"/>
      <c r="K19" s="1086"/>
      <c r="L19" s="1086"/>
      <c r="M19" s="1086"/>
      <c r="N19" s="1087"/>
    </row>
    <row r="20" spans="1:29" ht="13.15" hidden="1" customHeight="1" x14ac:dyDescent="0.25">
      <c r="A20" s="578"/>
      <c r="B20" s="579"/>
      <c r="C20" s="1085"/>
      <c r="D20" s="1086"/>
      <c r="E20" s="1086"/>
      <c r="F20" s="1086"/>
      <c r="G20" s="1086"/>
      <c r="H20" s="1086"/>
      <c r="I20" s="1086"/>
      <c r="J20" s="1086"/>
      <c r="K20" s="1086"/>
      <c r="L20" s="1086"/>
      <c r="M20" s="1086"/>
      <c r="N20" s="1087"/>
    </row>
    <row r="21" spans="1:29" ht="13.15" hidden="1" customHeight="1" x14ac:dyDescent="0.25">
      <c r="A21" s="578"/>
      <c r="B21" s="579"/>
      <c r="C21" s="1085"/>
      <c r="D21" s="1086"/>
      <c r="E21" s="1086"/>
      <c r="F21" s="1086"/>
      <c r="G21" s="1086"/>
      <c r="H21" s="1086"/>
      <c r="I21" s="1086"/>
      <c r="J21" s="1086"/>
      <c r="K21" s="1086"/>
      <c r="L21" s="1086"/>
      <c r="M21" s="1086"/>
      <c r="N21" s="1087"/>
    </row>
    <row r="22" spans="1:29" ht="13.15" hidden="1" customHeight="1" x14ac:dyDescent="0.25">
      <c r="A22" s="580"/>
      <c r="B22" s="581"/>
      <c r="C22" s="1088"/>
      <c r="D22" s="1089"/>
      <c r="E22" s="1089"/>
      <c r="F22" s="1089"/>
      <c r="G22" s="1089"/>
      <c r="H22" s="1089"/>
      <c r="I22" s="1089"/>
      <c r="J22" s="1089"/>
      <c r="K22" s="1089"/>
      <c r="L22" s="1089"/>
      <c r="M22" s="1089"/>
      <c r="N22" s="1090"/>
    </row>
    <row r="23" spans="1:29" ht="18.95" customHeight="1" x14ac:dyDescent="0.25">
      <c r="A23" s="591" t="s">
        <v>0</v>
      </c>
      <c r="B23" s="592"/>
      <c r="C23" s="592"/>
      <c r="D23" s="592"/>
      <c r="E23" s="592"/>
      <c r="F23" s="592"/>
      <c r="G23" s="592"/>
      <c r="H23" s="592"/>
      <c r="I23" s="592"/>
      <c r="J23" s="592"/>
      <c r="K23" s="592"/>
      <c r="L23" s="592"/>
      <c r="M23" s="592"/>
      <c r="N23" s="593"/>
      <c r="R23" s="53"/>
      <c r="S23" s="53"/>
      <c r="T23" s="53"/>
      <c r="U23" s="53"/>
      <c r="V23" s="53"/>
      <c r="W23" s="53"/>
      <c r="X23" s="53"/>
      <c r="Y23" s="53"/>
      <c r="Z23" s="53"/>
      <c r="AA23" s="53"/>
      <c r="AB23" s="53"/>
      <c r="AC23" s="53"/>
    </row>
    <row r="24" spans="1:29" ht="27" customHeight="1" x14ac:dyDescent="0.25">
      <c r="A24" s="54">
        <v>1</v>
      </c>
      <c r="B24" s="570" t="s">
        <v>828</v>
      </c>
      <c r="C24" s="571"/>
      <c r="D24" s="571"/>
      <c r="E24" s="571"/>
      <c r="F24" s="571"/>
      <c r="G24" s="572"/>
      <c r="H24" s="54">
        <v>6</v>
      </c>
      <c r="I24" s="570"/>
      <c r="J24" s="571"/>
      <c r="K24" s="571"/>
      <c r="L24" s="571"/>
      <c r="M24" s="571"/>
      <c r="N24" s="572"/>
      <c r="R24" s="53"/>
      <c r="S24" s="53"/>
      <c r="T24" s="53"/>
      <c r="U24" s="53"/>
      <c r="V24" s="53"/>
      <c r="W24" s="53"/>
      <c r="X24" s="53"/>
      <c r="Y24" s="53"/>
      <c r="Z24" s="53"/>
      <c r="AA24" s="53"/>
      <c r="AB24" s="53"/>
      <c r="AC24" s="53"/>
    </row>
    <row r="25" spans="1:29" x14ac:dyDescent="0.25">
      <c r="A25" s="54">
        <v>2</v>
      </c>
      <c r="B25" s="570" t="s">
        <v>782</v>
      </c>
      <c r="C25" s="571"/>
      <c r="D25" s="571"/>
      <c r="E25" s="571"/>
      <c r="F25" s="571"/>
      <c r="G25" s="572"/>
      <c r="H25" s="54">
        <v>7</v>
      </c>
      <c r="I25" s="570"/>
      <c r="J25" s="571"/>
      <c r="K25" s="571"/>
      <c r="L25" s="571"/>
      <c r="M25" s="571"/>
      <c r="N25" s="572"/>
      <c r="R25" s="53"/>
      <c r="S25" s="53"/>
      <c r="T25" s="53"/>
      <c r="U25" s="53"/>
      <c r="V25" s="53"/>
      <c r="W25" s="53"/>
      <c r="X25" s="53"/>
      <c r="Y25" s="53"/>
      <c r="Z25" s="53"/>
      <c r="AA25" s="53"/>
      <c r="AB25" s="53"/>
      <c r="AC25" s="53"/>
    </row>
    <row r="26" spans="1:29" x14ac:dyDescent="0.25">
      <c r="A26" s="54">
        <v>3</v>
      </c>
      <c r="B26" s="570" t="s">
        <v>783</v>
      </c>
      <c r="C26" s="571"/>
      <c r="D26" s="571"/>
      <c r="E26" s="571"/>
      <c r="F26" s="571"/>
      <c r="G26" s="572"/>
      <c r="H26" s="54">
        <v>8</v>
      </c>
      <c r="I26" s="570"/>
      <c r="J26" s="571"/>
      <c r="K26" s="571"/>
      <c r="L26" s="571"/>
      <c r="M26" s="571"/>
      <c r="N26" s="572"/>
      <c r="R26" s="53"/>
      <c r="S26" s="53"/>
      <c r="T26" s="53"/>
      <c r="U26" s="53"/>
      <c r="V26" s="53"/>
      <c r="W26" s="53"/>
      <c r="X26" s="53"/>
      <c r="Y26" s="53"/>
      <c r="Z26" s="53"/>
      <c r="AA26" s="53"/>
      <c r="AB26" s="53"/>
      <c r="AC26" s="53"/>
    </row>
    <row r="27" spans="1:29" x14ac:dyDescent="0.25">
      <c r="A27" s="54">
        <v>4</v>
      </c>
      <c r="B27" s="570"/>
      <c r="C27" s="571"/>
      <c r="D27" s="571"/>
      <c r="E27" s="571"/>
      <c r="F27" s="571"/>
      <c r="G27" s="572"/>
      <c r="H27" s="54">
        <v>9</v>
      </c>
      <c r="I27" s="570"/>
      <c r="J27" s="571"/>
      <c r="K27" s="571"/>
      <c r="L27" s="571"/>
      <c r="M27" s="571"/>
      <c r="N27" s="572"/>
    </row>
    <row r="28" spans="1:29" x14ac:dyDescent="0.25">
      <c r="A28" s="54">
        <v>5</v>
      </c>
      <c r="B28" s="570"/>
      <c r="C28" s="571"/>
      <c r="D28" s="571"/>
      <c r="E28" s="571"/>
      <c r="F28" s="571"/>
      <c r="G28" s="572"/>
      <c r="H28" s="54">
        <v>10</v>
      </c>
      <c r="I28" s="599"/>
      <c r="J28" s="599"/>
      <c r="K28" s="599"/>
      <c r="L28" s="599"/>
      <c r="M28" s="599"/>
      <c r="N28" s="599"/>
    </row>
    <row r="29" spans="1:29" x14ac:dyDescent="0.25">
      <c r="A29" s="600" t="s">
        <v>286</v>
      </c>
      <c r="B29" s="601"/>
      <c r="C29" s="601"/>
      <c r="D29" s="601"/>
      <c r="E29" s="601"/>
      <c r="F29" s="601"/>
      <c r="G29" s="601"/>
      <c r="H29" s="601"/>
      <c r="I29" s="601"/>
      <c r="J29" s="601"/>
      <c r="K29" s="601"/>
      <c r="L29" s="601"/>
      <c r="M29" s="601"/>
      <c r="N29" s="602"/>
      <c r="O29" s="55"/>
      <c r="P29" s="55"/>
      <c r="Q29" s="55"/>
      <c r="R29" s="56"/>
    </row>
    <row r="30" spans="1:29" ht="24" customHeight="1" x14ac:dyDescent="0.25">
      <c r="A30" s="603" t="s">
        <v>287</v>
      </c>
      <c r="B30" s="604"/>
      <c r="C30" s="604"/>
      <c r="D30" s="604"/>
      <c r="E30" s="604"/>
      <c r="F30" s="604"/>
      <c r="G30" s="604"/>
      <c r="H30" s="605"/>
      <c r="I30" s="591" t="s">
        <v>909</v>
      </c>
      <c r="J30" s="593"/>
      <c r="K30" s="606" t="s">
        <v>910</v>
      </c>
      <c r="L30" s="606"/>
      <c r="M30" s="594" t="s">
        <v>288</v>
      </c>
      <c r="N30" s="594"/>
      <c r="O30" s="594">
        <v>2027</v>
      </c>
      <c r="P30" s="594"/>
      <c r="Q30" s="594">
        <v>2028</v>
      </c>
      <c r="R30" s="594"/>
    </row>
    <row r="31" spans="1:29" x14ac:dyDescent="0.25">
      <c r="A31" s="595" t="s">
        <v>901</v>
      </c>
      <c r="B31" s="596"/>
      <c r="C31" s="596"/>
      <c r="D31" s="596"/>
      <c r="E31" s="596"/>
      <c r="F31" s="596"/>
      <c r="G31" s="596"/>
      <c r="H31" s="597"/>
      <c r="I31" s="598">
        <v>4</v>
      </c>
      <c r="J31" s="598"/>
      <c r="K31" s="598"/>
      <c r="L31" s="598"/>
      <c r="M31" s="598"/>
      <c r="N31" s="598"/>
      <c r="O31" s="598"/>
      <c r="P31" s="598"/>
      <c r="Q31" s="598"/>
      <c r="R31" s="598"/>
    </row>
    <row r="32" spans="1:29" ht="23.25" customHeight="1" x14ac:dyDescent="0.25">
      <c r="A32" s="603" t="s">
        <v>289</v>
      </c>
      <c r="B32" s="604"/>
      <c r="C32" s="604"/>
      <c r="D32" s="604"/>
      <c r="E32" s="604"/>
      <c r="F32" s="604"/>
      <c r="G32" s="604"/>
      <c r="H32" s="605"/>
      <c r="I32" s="591" t="s">
        <v>909</v>
      </c>
      <c r="J32" s="593"/>
      <c r="K32" s="606" t="s">
        <v>910</v>
      </c>
      <c r="L32" s="606"/>
      <c r="M32" s="594" t="s">
        <v>288</v>
      </c>
      <c r="N32" s="594"/>
      <c r="O32" s="594">
        <v>2027</v>
      </c>
      <c r="P32" s="594"/>
      <c r="Q32" s="594">
        <v>2028</v>
      </c>
      <c r="R32" s="594"/>
    </row>
    <row r="33" spans="1:18" x14ac:dyDescent="0.25">
      <c r="A33" s="595"/>
      <c r="B33" s="596"/>
      <c r="C33" s="596"/>
      <c r="D33" s="596"/>
      <c r="E33" s="596"/>
      <c r="F33" s="596"/>
      <c r="G33" s="596"/>
      <c r="H33" s="597"/>
      <c r="I33" s="607">
        <v>46022</v>
      </c>
      <c r="J33" s="598"/>
      <c r="K33" s="607">
        <v>46022</v>
      </c>
      <c r="L33" s="598"/>
      <c r="M33" s="598"/>
      <c r="N33" s="598"/>
      <c r="O33" s="607"/>
      <c r="P33" s="598"/>
      <c r="Q33" s="607"/>
      <c r="R33" s="598"/>
    </row>
    <row r="34" spans="1:18" ht="24" customHeight="1" x14ac:dyDescent="0.25">
      <c r="A34" s="603" t="s">
        <v>290</v>
      </c>
      <c r="B34" s="604"/>
      <c r="C34" s="604"/>
      <c r="D34" s="604"/>
      <c r="E34" s="604"/>
      <c r="F34" s="604"/>
      <c r="G34" s="604"/>
      <c r="H34" s="605"/>
      <c r="I34" s="591" t="s">
        <v>909</v>
      </c>
      <c r="J34" s="593"/>
      <c r="K34" s="606" t="s">
        <v>910</v>
      </c>
      <c r="L34" s="606"/>
      <c r="M34" s="594" t="s">
        <v>288</v>
      </c>
      <c r="N34" s="594"/>
      <c r="O34" s="594">
        <v>2027</v>
      </c>
      <c r="P34" s="594"/>
      <c r="Q34" s="594">
        <v>2028</v>
      </c>
      <c r="R34" s="594"/>
    </row>
    <row r="35" spans="1:18" x14ac:dyDescent="0.25">
      <c r="A35" s="595"/>
      <c r="B35" s="596"/>
      <c r="C35" s="596"/>
      <c r="D35" s="596"/>
      <c r="E35" s="596"/>
      <c r="F35" s="596"/>
      <c r="G35" s="596"/>
      <c r="H35" s="597"/>
      <c r="I35" s="608"/>
      <c r="J35" s="608"/>
      <c r="K35" s="598"/>
      <c r="L35" s="598"/>
      <c r="M35" s="598"/>
      <c r="N35" s="598"/>
      <c r="O35" s="608"/>
      <c r="P35" s="608"/>
      <c r="Q35" s="608"/>
      <c r="R35" s="608"/>
    </row>
    <row r="36" spans="1:18" ht="31.7" customHeight="1" x14ac:dyDescent="0.25">
      <c r="A36" s="603" t="s">
        <v>291</v>
      </c>
      <c r="B36" s="604"/>
      <c r="C36" s="604"/>
      <c r="D36" s="604"/>
      <c r="E36" s="604"/>
      <c r="F36" s="604"/>
      <c r="G36" s="604"/>
      <c r="H36" s="605"/>
      <c r="I36" s="591" t="s">
        <v>909</v>
      </c>
      <c r="J36" s="593"/>
      <c r="K36" s="606" t="s">
        <v>910</v>
      </c>
      <c r="L36" s="606"/>
      <c r="M36" s="594" t="s">
        <v>288</v>
      </c>
      <c r="N36" s="594"/>
      <c r="O36" s="594">
        <v>2027</v>
      </c>
      <c r="P36" s="594"/>
      <c r="Q36" s="594">
        <v>2028</v>
      </c>
      <c r="R36" s="594"/>
    </row>
    <row r="37" spans="1:18" x14ac:dyDescent="0.25">
      <c r="A37" s="609"/>
      <c r="B37" s="610"/>
      <c r="C37" s="610"/>
      <c r="D37" s="610"/>
      <c r="E37" s="610"/>
      <c r="F37" s="610"/>
      <c r="G37" s="610"/>
      <c r="H37" s="611"/>
      <c r="I37" s="598"/>
      <c r="J37" s="598"/>
      <c r="K37" s="598"/>
      <c r="L37" s="598"/>
      <c r="M37" s="598"/>
      <c r="N37" s="598"/>
      <c r="O37" s="598"/>
      <c r="P37" s="598"/>
      <c r="Q37" s="598"/>
      <c r="R37" s="598"/>
    </row>
    <row r="39" spans="1:18" x14ac:dyDescent="0.25">
      <c r="A39" s="600" t="s">
        <v>292</v>
      </c>
      <c r="B39" s="601"/>
      <c r="C39" s="601"/>
      <c r="D39" s="601"/>
      <c r="E39" s="601"/>
      <c r="F39" s="601"/>
      <c r="G39" s="601"/>
      <c r="H39" s="601"/>
      <c r="I39" s="601"/>
      <c r="J39" s="601"/>
      <c r="K39" s="601"/>
      <c r="L39" s="601"/>
      <c r="M39" s="601"/>
      <c r="N39" s="602"/>
    </row>
    <row r="40" spans="1:18" ht="48.75" customHeight="1" x14ac:dyDescent="0.25">
      <c r="A40" s="594" t="s">
        <v>293</v>
      </c>
      <c r="B40" s="594"/>
      <c r="C40" s="57" t="s">
        <v>294</v>
      </c>
      <c r="D40" s="57" t="s">
        <v>295</v>
      </c>
      <c r="E40" s="57" t="s">
        <v>296</v>
      </c>
      <c r="F40" s="57" t="s">
        <v>297</v>
      </c>
      <c r="G40" s="57" t="s">
        <v>298</v>
      </c>
      <c r="H40" s="57" t="s">
        <v>299</v>
      </c>
      <c r="I40" s="57" t="s">
        <v>300</v>
      </c>
      <c r="J40" s="57" t="s">
        <v>301</v>
      </c>
      <c r="K40" s="57" t="s">
        <v>302</v>
      </c>
      <c r="L40" s="57" t="s">
        <v>303</v>
      </c>
      <c r="M40" s="57" t="s">
        <v>304</v>
      </c>
      <c r="N40" s="57" t="s">
        <v>305</v>
      </c>
    </row>
    <row r="41" spans="1:18" ht="12" customHeight="1" x14ac:dyDescent="0.25">
      <c r="A41" s="612">
        <f>IF(A24&gt;0,A24,"")</f>
        <v>1</v>
      </c>
      <c r="B41" s="613"/>
      <c r="C41" s="58"/>
      <c r="D41" s="58"/>
      <c r="E41" s="254"/>
      <c r="F41" s="58"/>
      <c r="G41" s="58"/>
      <c r="H41" s="58"/>
      <c r="I41" s="338"/>
      <c r="J41" s="290"/>
      <c r="K41" s="58"/>
      <c r="L41" s="58"/>
      <c r="M41" s="58"/>
      <c r="N41" s="58"/>
    </row>
    <row r="42" spans="1:18" ht="12" customHeight="1" x14ac:dyDescent="0.25">
      <c r="A42" s="612">
        <f>IF(A25&gt;0,A25,"")</f>
        <v>2</v>
      </c>
      <c r="B42" s="613"/>
      <c r="C42" s="254"/>
      <c r="D42" s="254"/>
      <c r="E42" s="254"/>
      <c r="F42" s="254"/>
      <c r="G42" s="254"/>
      <c r="H42" s="254"/>
      <c r="I42" s="254"/>
      <c r="J42" s="254"/>
      <c r="K42" s="254"/>
      <c r="L42" s="254"/>
      <c r="M42" s="289"/>
      <c r="N42" s="254"/>
    </row>
    <row r="43" spans="1:18" x14ac:dyDescent="0.25">
      <c r="A43" s="612">
        <f>IF(A26&gt;0,A26,"")</f>
        <v>3</v>
      </c>
      <c r="B43" s="613"/>
      <c r="C43" s="254"/>
      <c r="D43" s="268"/>
      <c r="E43" s="254"/>
      <c r="F43" s="254"/>
      <c r="G43" s="254"/>
      <c r="H43" s="254"/>
      <c r="I43" s="254"/>
      <c r="J43" s="254"/>
      <c r="K43" s="254"/>
      <c r="L43" s="254"/>
      <c r="M43" s="289"/>
      <c r="N43" s="289"/>
    </row>
    <row r="44" spans="1:18" x14ac:dyDescent="0.25">
      <c r="A44" s="612">
        <v>4</v>
      </c>
      <c r="B44" s="613"/>
      <c r="C44" s="58"/>
      <c r="D44" s="58"/>
      <c r="E44" s="58"/>
      <c r="F44" s="58"/>
      <c r="G44" s="58"/>
      <c r="H44" s="58"/>
      <c r="I44" s="58"/>
      <c r="J44" s="58"/>
      <c r="K44" s="58"/>
      <c r="L44" s="58"/>
      <c r="M44" s="58"/>
      <c r="N44" s="58"/>
    </row>
    <row r="45" spans="1:18" ht="13.5" thickBot="1" x14ac:dyDescent="0.3">
      <c r="A45" s="612">
        <v>5</v>
      </c>
      <c r="B45" s="613"/>
      <c r="C45" s="58"/>
      <c r="D45" s="58"/>
      <c r="E45" s="58"/>
      <c r="F45" s="58"/>
      <c r="G45" s="58"/>
      <c r="H45" s="58"/>
      <c r="I45" s="58"/>
      <c r="J45" s="58"/>
      <c r="K45" s="58"/>
      <c r="L45" s="58"/>
      <c r="M45" s="58"/>
      <c r="N45" s="59"/>
    </row>
    <row r="46" spans="1:18" x14ac:dyDescent="0.25">
      <c r="A46" s="612">
        <v>6</v>
      </c>
      <c r="B46" s="613"/>
      <c r="C46" s="58"/>
      <c r="D46" s="58"/>
      <c r="E46" s="58"/>
      <c r="F46" s="58"/>
      <c r="G46" s="58"/>
      <c r="H46" s="58"/>
      <c r="I46" s="58"/>
      <c r="J46" s="58"/>
      <c r="K46" s="58"/>
      <c r="L46" s="58"/>
      <c r="M46" s="58"/>
      <c r="N46" s="58"/>
    </row>
    <row r="47" spans="1:18" ht="1.5" hidden="1" customHeight="1" x14ac:dyDescent="0.25">
      <c r="A47" s="612">
        <v>8</v>
      </c>
      <c r="B47" s="613"/>
      <c r="C47" s="58"/>
      <c r="D47" s="58"/>
      <c r="E47" s="58"/>
      <c r="F47" s="58"/>
      <c r="G47" s="58"/>
      <c r="H47" s="58"/>
      <c r="I47" s="58"/>
      <c r="J47" s="58"/>
      <c r="K47" s="58"/>
      <c r="L47" s="58"/>
      <c r="M47" s="58"/>
      <c r="N47" s="60"/>
      <c r="O47" s="61"/>
    </row>
    <row r="48" spans="1:18" ht="13.5" hidden="1" thickBot="1" x14ac:dyDescent="0.3">
      <c r="A48" s="614"/>
      <c r="B48" s="615"/>
      <c r="C48" s="59"/>
      <c r="D48" s="59"/>
      <c r="E48" s="59"/>
      <c r="F48" s="59"/>
      <c r="G48" s="59"/>
      <c r="H48" s="59"/>
      <c r="I48" s="59"/>
      <c r="J48" s="59"/>
      <c r="K48" s="59"/>
      <c r="L48" s="59"/>
      <c r="M48" s="59"/>
      <c r="N48" s="59"/>
    </row>
    <row r="49" spans="1:14" hidden="1" x14ac:dyDescent="0.25">
      <c r="A49" s="612">
        <v>9</v>
      </c>
      <c r="B49" s="613"/>
      <c r="C49" s="58"/>
      <c r="D49" s="58"/>
      <c r="E49" s="58"/>
      <c r="F49" s="58"/>
      <c r="G49" s="58"/>
      <c r="H49" s="58"/>
      <c r="I49" s="58"/>
      <c r="J49" s="58"/>
      <c r="K49" s="58"/>
      <c r="L49" s="58"/>
      <c r="M49" s="58"/>
      <c r="N49" s="58"/>
    </row>
    <row r="50" spans="1:14" ht="13.5" hidden="1" thickBot="1" x14ac:dyDescent="0.3">
      <c r="A50" s="614"/>
      <c r="B50" s="615"/>
      <c r="C50" s="59"/>
      <c r="D50" s="59"/>
      <c r="E50" s="59"/>
      <c r="F50" s="59"/>
      <c r="G50" s="59"/>
      <c r="H50" s="59"/>
      <c r="I50" s="59"/>
      <c r="J50" s="59"/>
      <c r="K50" s="59"/>
      <c r="L50" s="59"/>
      <c r="M50" s="59"/>
      <c r="N50" s="59"/>
    </row>
    <row r="51" spans="1:14" hidden="1" x14ac:dyDescent="0.25">
      <c r="A51" s="612">
        <v>10</v>
      </c>
      <c r="B51" s="613"/>
      <c r="C51" s="58"/>
      <c r="D51" s="58"/>
      <c r="E51" s="58"/>
      <c r="F51" s="58"/>
      <c r="G51" s="58"/>
      <c r="H51" s="58"/>
      <c r="I51" s="58"/>
      <c r="J51" s="58"/>
      <c r="K51" s="58"/>
      <c r="L51" s="58"/>
      <c r="M51" s="58"/>
      <c r="N51" s="58"/>
    </row>
    <row r="52" spans="1:14" ht="13.5" hidden="1" thickBot="1" x14ac:dyDescent="0.3">
      <c r="A52" s="614"/>
      <c r="B52" s="615"/>
      <c r="C52" s="59"/>
      <c r="D52" s="59"/>
      <c r="E52" s="59"/>
      <c r="F52" s="59"/>
      <c r="G52" s="59"/>
      <c r="H52" s="59"/>
      <c r="I52" s="59"/>
      <c r="J52" s="59"/>
      <c r="K52" s="59"/>
      <c r="L52" s="59"/>
      <c r="M52" s="59"/>
      <c r="N52" s="59"/>
    </row>
    <row r="53" spans="1:14" x14ac:dyDescent="0.25">
      <c r="A53" s="62"/>
      <c r="B53" s="62"/>
      <c r="C53" s="62"/>
      <c r="D53" s="62"/>
      <c r="E53" s="62"/>
      <c r="F53" s="62"/>
      <c r="G53" s="62"/>
      <c r="H53" s="62"/>
      <c r="I53" s="62"/>
      <c r="J53" s="62"/>
      <c r="K53" s="62"/>
      <c r="L53" s="62"/>
      <c r="M53" s="62"/>
      <c r="N53" s="62"/>
    </row>
    <row r="54" spans="1:14" x14ac:dyDescent="0.25">
      <c r="A54" s="1029" t="s">
        <v>306</v>
      </c>
      <c r="B54" s="1030"/>
      <c r="C54" s="1030"/>
      <c r="D54" s="1030"/>
      <c r="E54" s="1030"/>
      <c r="F54" s="1030"/>
      <c r="G54" s="1030"/>
      <c r="H54" s="1030"/>
      <c r="I54" s="1030"/>
      <c r="J54" s="1030"/>
      <c r="K54" s="1030"/>
      <c r="L54" s="1030"/>
      <c r="M54" s="1030"/>
      <c r="N54" s="1031"/>
    </row>
    <row r="55" spans="1:14" ht="31.7" customHeight="1" x14ac:dyDescent="0.25">
      <c r="A55" s="63" t="s">
        <v>307</v>
      </c>
      <c r="B55" s="1032" t="s">
        <v>308</v>
      </c>
      <c r="C55" s="1033"/>
      <c r="D55" s="1033"/>
      <c r="E55" s="1033"/>
      <c r="F55" s="1034"/>
      <c r="G55" s="1035" t="s">
        <v>309</v>
      </c>
      <c r="H55" s="1035"/>
      <c r="I55" s="1035" t="s">
        <v>310</v>
      </c>
      <c r="J55" s="1035"/>
      <c r="K55" s="1035" t="s">
        <v>311</v>
      </c>
      <c r="L55" s="1035"/>
      <c r="M55" s="1000" t="s">
        <v>312</v>
      </c>
      <c r="N55" s="1000"/>
    </row>
    <row r="56" spans="1:14" x14ac:dyDescent="0.25">
      <c r="A56" s="126" t="s">
        <v>447</v>
      </c>
      <c r="B56" s="1039" t="s">
        <v>911</v>
      </c>
      <c r="C56" s="1040"/>
      <c r="D56" s="1040"/>
      <c r="E56" s="1040"/>
      <c r="F56" s="1041"/>
      <c r="G56" s="1042">
        <v>30.1</v>
      </c>
      <c r="H56" s="1043"/>
      <c r="I56" s="1044">
        <v>30</v>
      </c>
      <c r="J56" s="1044"/>
      <c r="K56" s="1044">
        <v>100</v>
      </c>
      <c r="L56" s="1044"/>
      <c r="M56" s="622">
        <v>793</v>
      </c>
      <c r="N56" s="1038"/>
    </row>
    <row r="57" spans="1:14" x14ac:dyDescent="0.25">
      <c r="A57" s="126"/>
      <c r="B57" s="1039"/>
      <c r="C57" s="1040"/>
      <c r="D57" s="1040"/>
      <c r="E57" s="1040"/>
      <c r="F57" s="1041"/>
      <c r="G57" s="1042"/>
      <c r="H57" s="1043"/>
      <c r="I57" s="1044"/>
      <c r="J57" s="1044"/>
      <c r="K57" s="1044"/>
      <c r="L57" s="1044"/>
      <c r="M57" s="1264"/>
      <c r="N57" s="1264"/>
    </row>
    <row r="58" spans="1:14" ht="10.5" customHeight="1" x14ac:dyDescent="0.25">
      <c r="A58" s="126"/>
      <c r="B58" s="1039"/>
      <c r="C58" s="1040"/>
      <c r="D58" s="1040"/>
      <c r="E58" s="1040"/>
      <c r="F58" s="1041"/>
      <c r="G58" s="1042"/>
      <c r="H58" s="1043"/>
      <c r="I58" s="1044"/>
      <c r="J58" s="1044"/>
      <c r="K58" s="1044"/>
      <c r="L58" s="1044"/>
      <c r="M58" s="1264"/>
      <c r="N58" s="1264"/>
    </row>
    <row r="59" spans="1:14" x14ac:dyDescent="0.25">
      <c r="A59" s="126"/>
      <c r="B59" s="1039"/>
      <c r="C59" s="1040"/>
      <c r="D59" s="1040"/>
      <c r="E59" s="1040"/>
      <c r="F59" s="1041"/>
      <c r="G59" s="1042"/>
      <c r="H59" s="1043"/>
      <c r="I59" s="1044"/>
      <c r="J59" s="1044"/>
      <c r="K59" s="1044"/>
      <c r="L59" s="1044"/>
      <c r="M59" s="1264"/>
      <c r="N59" s="1264"/>
    </row>
    <row r="60" spans="1:14" x14ac:dyDescent="0.25">
      <c r="A60" s="64"/>
      <c r="B60" s="1265"/>
      <c r="C60" s="1040"/>
      <c r="D60" s="1040"/>
      <c r="E60" s="1040"/>
      <c r="F60" s="1041"/>
      <c r="G60" s="1042"/>
      <c r="H60" s="1043"/>
      <c r="I60" s="1044"/>
      <c r="J60" s="1044"/>
      <c r="K60" s="1044"/>
      <c r="L60" s="1044"/>
      <c r="M60" s="1264"/>
      <c r="N60" s="1264"/>
    </row>
    <row r="61" spans="1:14" x14ac:dyDescent="0.25">
      <c r="A61" s="65">
        <f>COUNTA(B56:F60)</f>
        <v>1</v>
      </c>
      <c r="B61" s="1047" t="s">
        <v>313</v>
      </c>
      <c r="C61" s="1047"/>
      <c r="D61" s="1047"/>
      <c r="E61" s="1047"/>
      <c r="F61" s="1047"/>
      <c r="G61" s="1047"/>
      <c r="H61" s="1047"/>
      <c r="I61" s="1047"/>
      <c r="J61" s="1047"/>
      <c r="K61" s="1047"/>
      <c r="L61" s="1048"/>
      <c r="M61" s="1049">
        <f>SUM(M56:N60)</f>
        <v>793</v>
      </c>
      <c r="N61" s="1050"/>
    </row>
    <row r="62" spans="1:14" x14ac:dyDescent="0.25">
      <c r="A62" s="62"/>
      <c r="B62" s="62"/>
      <c r="C62" s="62"/>
      <c r="D62" s="62"/>
      <c r="E62" s="62"/>
      <c r="F62" s="62"/>
      <c r="G62" s="62"/>
      <c r="H62" s="62"/>
      <c r="I62" s="62"/>
      <c r="J62" s="62"/>
      <c r="K62" s="62"/>
      <c r="L62" s="62"/>
      <c r="M62" s="62"/>
      <c r="N62" s="62"/>
    </row>
    <row r="63" spans="1:14" x14ac:dyDescent="0.25">
      <c r="A63" s="1029" t="s">
        <v>314</v>
      </c>
      <c r="B63" s="1030"/>
      <c r="C63" s="1030"/>
      <c r="D63" s="1030"/>
      <c r="E63" s="1030"/>
      <c r="F63" s="1030"/>
      <c r="G63" s="1030"/>
      <c r="H63" s="1030"/>
      <c r="I63" s="1030"/>
      <c r="J63" s="1030"/>
      <c r="K63" s="1030"/>
      <c r="L63" s="1030"/>
      <c r="M63" s="1030"/>
      <c r="N63" s="1031"/>
    </row>
    <row r="64" spans="1:14" x14ac:dyDescent="0.25">
      <c r="A64" s="1051" t="s">
        <v>315</v>
      </c>
      <c r="B64" s="1052"/>
      <c r="C64" s="1052"/>
      <c r="D64" s="1053"/>
      <c r="E64" s="1051" t="s">
        <v>115</v>
      </c>
      <c r="F64" s="1052"/>
      <c r="G64" s="1052"/>
      <c r="H64" s="1052"/>
      <c r="I64" s="1052"/>
      <c r="J64" s="1052"/>
      <c r="K64" s="1052"/>
      <c r="L64" s="1052"/>
      <c r="M64" s="1054" t="s">
        <v>316</v>
      </c>
      <c r="N64" s="1055"/>
    </row>
    <row r="65" spans="1:14" x14ac:dyDescent="0.25">
      <c r="A65" s="1057" t="s">
        <v>647</v>
      </c>
      <c r="B65" s="1058"/>
      <c r="C65" s="1058"/>
      <c r="D65" s="1059"/>
      <c r="E65" s="1057" t="s">
        <v>785</v>
      </c>
      <c r="F65" s="1058"/>
      <c r="G65" s="1058"/>
      <c r="H65" s="1058"/>
      <c r="I65" s="1058"/>
      <c r="J65" s="1058"/>
      <c r="K65" s="1058"/>
      <c r="L65" s="1058"/>
      <c r="M65" s="1491">
        <v>1000</v>
      </c>
      <c r="N65" s="1492"/>
    </row>
    <row r="66" spans="1:14" x14ac:dyDescent="0.25">
      <c r="A66" s="1266"/>
      <c r="B66" s="1058"/>
      <c r="C66" s="1058"/>
      <c r="D66" s="1059"/>
      <c r="E66" s="1266"/>
      <c r="F66" s="1058"/>
      <c r="G66" s="1058"/>
      <c r="H66" s="1058"/>
      <c r="I66" s="1058"/>
      <c r="J66" s="1058"/>
      <c r="K66" s="1058"/>
      <c r="L66" s="1058"/>
      <c r="M66" s="1060"/>
      <c r="N66" s="1061"/>
    </row>
    <row r="67" spans="1:14" x14ac:dyDescent="0.25">
      <c r="A67" s="1054" t="s">
        <v>317</v>
      </c>
      <c r="B67" s="1056"/>
      <c r="C67" s="1056"/>
      <c r="D67" s="1056"/>
      <c r="E67" s="1056"/>
      <c r="F67" s="1056"/>
      <c r="G67" s="1056"/>
      <c r="H67" s="1056"/>
      <c r="I67" s="1056"/>
      <c r="J67" s="1056"/>
      <c r="K67" s="1056"/>
      <c r="L67" s="1055"/>
      <c r="M67" s="1049">
        <f>SUM(M61:M66)</f>
        <v>1793</v>
      </c>
      <c r="N67" s="1050"/>
    </row>
    <row r="72" spans="1:14" ht="15" x14ac:dyDescent="0.25">
      <c r="C72"/>
      <c r="D72"/>
      <c r="E72"/>
      <c r="F72"/>
      <c r="G72"/>
      <c r="H72"/>
      <c r="I72"/>
    </row>
    <row r="65385" spans="251:255" x14ac:dyDescent="0.25">
      <c r="IQ65385" s="51" t="s">
        <v>318</v>
      </c>
      <c r="IR65385" s="51" t="s">
        <v>319</v>
      </c>
      <c r="IS65385" s="51" t="s">
        <v>320</v>
      </c>
      <c r="IT65385" s="51" t="s">
        <v>321</v>
      </c>
      <c r="IU65385" s="51" t="s">
        <v>322</v>
      </c>
    </row>
    <row r="65386" spans="251:255" x14ac:dyDescent="0.25">
      <c r="IQ65386" s="51" t="e">
        <f>#REF!&amp;$C$8</f>
        <v>#REF!</v>
      </c>
      <c r="IR65386" s="51" t="e">
        <f>#REF!</f>
        <v>#REF!</v>
      </c>
      <c r="IS65386" s="51" t="e">
        <f>$B$24&amp;" - "&amp;$B$25&amp;" - "&amp;$B$28&amp;" - "&amp;$I$28&amp;" - "&amp;#REF!&amp;" - "&amp;#REF!&amp;" - "&amp;#REF!&amp;" - "&amp;#REF!</f>
        <v>#REF!</v>
      </c>
      <c r="IT65386" s="51" t="e">
        <f>$A$31&amp;": "&amp;$I$31&amp;" - "&amp;#REF!&amp;": "&amp;#REF!&amp;" - "&amp;#REF!&amp;": "&amp;#REF!&amp;" - "&amp;#REF!&amp;": "&amp;#REF!&amp;" - "&amp;#REF!&amp;": "&amp;#REF!&amp;" - "&amp;#REF!&amp;": "&amp;#REF!&amp;" - "&amp;#REF!&amp;": "&amp;#REF!&amp;" - "&amp;$A$32&amp;": "&amp;$I$32&amp;" - "&amp;$A$33&amp;": "&amp;$I$33&amp;" - "&amp;#REF!&amp;": "&amp;#REF!&amp;" - "&amp;#REF!&amp;": "&amp;#REF!&amp;" - "&amp;#REF!&amp;": "&amp;#REF!&amp;" - "&amp;#REF!&amp;": "&amp;#REF!</f>
        <v>#REF!</v>
      </c>
      <c r="IU65386" s="51" t="e">
        <f>#REF!</f>
        <v>#REF!</v>
      </c>
    </row>
  </sheetData>
  <mergeCells count="140">
    <mergeCell ref="A67:L67"/>
    <mergeCell ref="M67:N67"/>
    <mergeCell ref="A65:D65"/>
    <mergeCell ref="E65:L65"/>
    <mergeCell ref="M65:N65"/>
    <mergeCell ref="A66:D66"/>
    <mergeCell ref="E66:L66"/>
    <mergeCell ref="M66:N66"/>
    <mergeCell ref="B61:L61"/>
    <mergeCell ref="M61:N61"/>
    <mergeCell ref="A63:N63"/>
    <mergeCell ref="A64:D64"/>
    <mergeCell ref="E64:L64"/>
    <mergeCell ref="M64:N64"/>
    <mergeCell ref="B59:F59"/>
    <mergeCell ref="G59:H59"/>
    <mergeCell ref="I59:J59"/>
    <mergeCell ref="K59:L59"/>
    <mergeCell ref="M59:N59"/>
    <mergeCell ref="B60:F60"/>
    <mergeCell ref="G60:H60"/>
    <mergeCell ref="I60:J60"/>
    <mergeCell ref="K60:L60"/>
    <mergeCell ref="M60:N60"/>
    <mergeCell ref="B57:F57"/>
    <mergeCell ref="G57:H57"/>
    <mergeCell ref="I57:J57"/>
    <mergeCell ref="K57:L57"/>
    <mergeCell ref="M57:N57"/>
    <mergeCell ref="B58:F58"/>
    <mergeCell ref="G58:H58"/>
    <mergeCell ref="I58:J58"/>
    <mergeCell ref="K58:L58"/>
    <mergeCell ref="M58:N58"/>
    <mergeCell ref="B55:F55"/>
    <mergeCell ref="G55:H55"/>
    <mergeCell ref="I55:J55"/>
    <mergeCell ref="K55:L55"/>
    <mergeCell ref="M55:N55"/>
    <mergeCell ref="B56:F56"/>
    <mergeCell ref="G56:H56"/>
    <mergeCell ref="I56:J56"/>
    <mergeCell ref="K56:L56"/>
    <mergeCell ref="M56:N56"/>
    <mergeCell ref="A45:B45"/>
    <mergeCell ref="A46:B46"/>
    <mergeCell ref="A47:B48"/>
    <mergeCell ref="A49:B50"/>
    <mergeCell ref="A51:B52"/>
    <mergeCell ref="A54:N54"/>
    <mergeCell ref="A39:N39"/>
    <mergeCell ref="A40:B40"/>
    <mergeCell ref="A41:B41"/>
    <mergeCell ref="A42:B42"/>
    <mergeCell ref="A43:B43"/>
    <mergeCell ref="A44:B44"/>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A33:H33"/>
    <mergeCell ref="I33:J33"/>
    <mergeCell ref="K33:L33"/>
    <mergeCell ref="M33:N33"/>
    <mergeCell ref="O33:P33"/>
    <mergeCell ref="Q33:R33"/>
    <mergeCell ref="A32:H32"/>
    <mergeCell ref="I32:J32"/>
    <mergeCell ref="K32:L32"/>
    <mergeCell ref="M32:N32"/>
    <mergeCell ref="O32:P32"/>
    <mergeCell ref="Q32:R32"/>
    <mergeCell ref="O30:P30"/>
    <mergeCell ref="Q30:R30"/>
    <mergeCell ref="A31:H31"/>
    <mergeCell ref="I31:J31"/>
    <mergeCell ref="K31:L31"/>
    <mergeCell ref="M31:N31"/>
    <mergeCell ref="O31:P31"/>
    <mergeCell ref="Q31:R31"/>
    <mergeCell ref="B28:G28"/>
    <mergeCell ref="I28:N28"/>
    <mergeCell ref="A29:N29"/>
    <mergeCell ref="A30:H30"/>
    <mergeCell ref="I30:J30"/>
    <mergeCell ref="K30:L30"/>
    <mergeCell ref="M30:N30"/>
    <mergeCell ref="B26:G26"/>
    <mergeCell ref="I26:N26"/>
    <mergeCell ref="B27:G27"/>
    <mergeCell ref="I27:N27"/>
    <mergeCell ref="A9:B9"/>
    <mergeCell ref="C9:N9"/>
    <mergeCell ref="A10:B22"/>
    <mergeCell ref="C10:N22"/>
    <mergeCell ref="A23:N23"/>
    <mergeCell ref="B24:G24"/>
    <mergeCell ref="I24:N24"/>
    <mergeCell ref="A8:B8"/>
    <mergeCell ref="C8:N8"/>
    <mergeCell ref="A5:D6"/>
    <mergeCell ref="E5:H6"/>
    <mergeCell ref="I5:N5"/>
    <mergeCell ref="I6:J6"/>
    <mergeCell ref="K6:L6"/>
    <mergeCell ref="M6:N6"/>
    <mergeCell ref="B25:G25"/>
    <mergeCell ref="I25:N25"/>
    <mergeCell ref="A1:N1"/>
    <mergeCell ref="A2:D2"/>
    <mergeCell ref="E2:H2"/>
    <mergeCell ref="I2:N2"/>
    <mergeCell ref="A3:D4"/>
    <mergeCell ref="E3:H4"/>
    <mergeCell ref="I3:N4"/>
    <mergeCell ref="A7:D7"/>
    <mergeCell ref="E7:H7"/>
    <mergeCell ref="I7:J7"/>
    <mergeCell ref="K7:L7"/>
    <mergeCell ref="M7:N7"/>
  </mergeCells>
  <conditionalFormatting sqref="C41:N44 C45:M45 C46:N47 C49:N49 C51:N51">
    <cfRule type="cellIs" dxfId="13" priority="1" stopIfTrue="1" operator="equal">
      <formula>"x"</formula>
    </cfRule>
  </conditionalFormatting>
  <conditionalFormatting sqref="N45 C48:N48 C50:N50 C52:N52">
    <cfRule type="cellIs" dxfId="12"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1:N52" xr:uid="{00000000-0002-0000-2700-000000000000}"/>
  </dataValidations>
  <pageMargins left="0.75" right="0.75" top="1" bottom="1" header="0.5" footer="0.5"/>
  <pageSetup paperSize="9" fitToHeight="0" orientation="landscape" r:id="rId1"/>
  <headerFooter alignWithMargins="0"/>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IU65385"/>
  <sheetViews>
    <sheetView topLeftCell="A38" zoomScaleNormal="100" workbookViewId="0">
      <selection activeCell="L49" sqref="L49"/>
    </sheetView>
  </sheetViews>
  <sheetFormatPr defaultColWidth="9.140625" defaultRowHeight="12.75" x14ac:dyDescent="0.25"/>
  <cols>
    <col min="1" max="1" width="8.5703125" style="50" customWidth="1"/>
    <col min="2" max="3" width="12.28515625" style="50" customWidth="1"/>
    <col min="4" max="4" width="6.42578125" style="50" customWidth="1"/>
    <col min="5" max="5" width="10.42578125" style="50" bestFit="1" customWidth="1"/>
    <col min="6" max="6" width="4.85546875" style="50" customWidth="1"/>
    <col min="7" max="7" width="6.5703125" style="50" customWidth="1"/>
    <col min="8" max="8" width="4.42578125" style="50" customWidth="1"/>
    <col min="9" max="9" width="6.5703125" style="50" customWidth="1"/>
    <col min="10" max="10" width="7.140625" style="50" customWidth="1"/>
    <col min="11" max="11" width="6.5703125" style="50" customWidth="1"/>
    <col min="12" max="12" width="6.85546875" style="50" customWidth="1"/>
    <col min="13" max="14" width="6.5703125" style="50" customWidth="1"/>
    <col min="15" max="15" width="9.140625" style="50"/>
    <col min="16" max="16" width="2.85546875" style="50" customWidth="1"/>
    <col min="17" max="17" width="7.140625" style="50" customWidth="1"/>
    <col min="18" max="18" width="4.5703125" style="50" customWidth="1"/>
    <col min="19" max="244" width="9.140625" style="50"/>
    <col min="245" max="245" width="14.140625" style="50" bestFit="1" customWidth="1"/>
    <col min="246" max="16384" width="9.140625" style="50"/>
  </cols>
  <sheetData>
    <row r="1" spans="1:23" ht="18" customHeight="1" thickBot="1" x14ac:dyDescent="0.3">
      <c r="A1" s="520" t="s">
        <v>387</v>
      </c>
      <c r="B1" s="520"/>
      <c r="C1" s="520"/>
      <c r="D1" s="520"/>
      <c r="E1" s="520"/>
      <c r="F1" s="520"/>
      <c r="G1" s="520"/>
      <c r="H1" s="520"/>
      <c r="I1" s="520"/>
      <c r="J1" s="520"/>
      <c r="K1" s="520"/>
      <c r="L1" s="520"/>
      <c r="M1" s="520"/>
      <c r="N1" s="520"/>
    </row>
    <row r="2" spans="1:23" ht="26.25" customHeight="1" x14ac:dyDescent="0.25">
      <c r="A2" s="51"/>
      <c r="B2" s="51"/>
      <c r="C2" s="51"/>
      <c r="D2" s="51"/>
      <c r="E2" s="51"/>
      <c r="F2" s="51"/>
      <c r="G2" s="51"/>
      <c r="H2" s="51"/>
      <c r="I2" s="51"/>
      <c r="J2" s="51"/>
      <c r="K2" s="51"/>
      <c r="L2" s="51"/>
      <c r="M2" s="51"/>
      <c r="N2" s="51"/>
      <c r="O2" s="52"/>
      <c r="P2" s="52"/>
      <c r="Q2" s="52"/>
      <c r="R2" s="52"/>
      <c r="S2" s="52"/>
      <c r="T2" s="52"/>
      <c r="U2" s="52"/>
      <c r="V2" s="52"/>
      <c r="W2" s="52"/>
    </row>
    <row r="3" spans="1:23" s="52" customFormat="1" ht="31.7" customHeight="1" x14ac:dyDescent="0.25">
      <c r="A3" s="521" t="s">
        <v>385</v>
      </c>
      <c r="B3" s="522"/>
      <c r="C3" s="522"/>
      <c r="D3" s="523"/>
      <c r="E3" s="524" t="s">
        <v>800</v>
      </c>
      <c r="F3" s="525"/>
      <c r="G3" s="525"/>
      <c r="H3" s="526"/>
      <c r="I3" s="1091" t="s">
        <v>390</v>
      </c>
      <c r="J3" s="1092"/>
      <c r="K3" s="1092"/>
      <c r="L3" s="1092"/>
      <c r="M3" s="1092"/>
      <c r="N3" s="1093"/>
    </row>
    <row r="4" spans="1:23" s="52" customFormat="1" ht="12.75" customHeight="1" x14ac:dyDescent="0.25">
      <c r="A4" s="529" t="s">
        <v>386</v>
      </c>
      <c r="B4" s="530"/>
      <c r="C4" s="530"/>
      <c r="D4" s="531"/>
      <c r="E4" s="535"/>
      <c r="F4" s="536"/>
      <c r="G4" s="536"/>
      <c r="H4" s="536"/>
      <c r="I4" s="537" t="s">
        <v>510</v>
      </c>
      <c r="J4" s="538"/>
      <c r="K4" s="538"/>
      <c r="L4" s="992"/>
      <c r="M4" s="992"/>
      <c r="N4" s="993"/>
    </row>
    <row r="5" spans="1:23" s="52" customFormat="1" ht="13.7" customHeight="1" x14ac:dyDescent="0.25">
      <c r="A5" s="532"/>
      <c r="B5" s="533"/>
      <c r="C5" s="533"/>
      <c r="D5" s="534"/>
      <c r="E5" s="536"/>
      <c r="F5" s="536"/>
      <c r="G5" s="536"/>
      <c r="H5" s="536"/>
      <c r="I5" s="994"/>
      <c r="J5" s="995"/>
      <c r="K5" s="995"/>
      <c r="L5" s="995"/>
      <c r="M5" s="995"/>
      <c r="N5" s="996"/>
    </row>
    <row r="6" spans="1:23" s="52" customFormat="1" ht="21.75" customHeight="1" x14ac:dyDescent="0.25">
      <c r="A6" s="557" t="s">
        <v>279</v>
      </c>
      <c r="B6" s="558"/>
      <c r="C6" s="558"/>
      <c r="D6" s="559"/>
      <c r="E6" s="563" t="s">
        <v>797</v>
      </c>
      <c r="F6" s="563"/>
      <c r="G6" s="563"/>
      <c r="H6" s="564"/>
      <c r="I6" s="997" t="s">
        <v>280</v>
      </c>
      <c r="J6" s="997"/>
      <c r="K6" s="997"/>
      <c r="L6" s="997"/>
      <c r="M6" s="997"/>
      <c r="N6" s="997"/>
    </row>
    <row r="7" spans="1:23" s="52" customFormat="1" ht="15.75" customHeight="1" x14ac:dyDescent="0.25">
      <c r="A7" s="560"/>
      <c r="B7" s="561"/>
      <c r="C7" s="561"/>
      <c r="D7" s="562"/>
      <c r="E7" s="565"/>
      <c r="F7" s="565"/>
      <c r="G7" s="565"/>
      <c r="H7" s="566"/>
      <c r="I7" s="998">
        <v>2026</v>
      </c>
      <c r="J7" s="999"/>
      <c r="K7" s="1000">
        <v>2027</v>
      </c>
      <c r="L7" s="1000"/>
      <c r="M7" s="1000">
        <v>2028</v>
      </c>
      <c r="N7" s="1000"/>
    </row>
    <row r="8" spans="1:23" s="52" customFormat="1" ht="19.5" customHeight="1" x14ac:dyDescent="0.25">
      <c r="A8" s="544" t="s">
        <v>281</v>
      </c>
      <c r="B8" s="545"/>
      <c r="C8" s="545"/>
      <c r="D8" s="546"/>
      <c r="E8" s="547" t="s">
        <v>797</v>
      </c>
      <c r="F8" s="547"/>
      <c r="G8" s="547"/>
      <c r="H8" s="548"/>
      <c r="I8" s="989" t="s">
        <v>282</v>
      </c>
      <c r="J8" s="990"/>
      <c r="K8" s="991" t="s">
        <v>282</v>
      </c>
      <c r="L8" s="991"/>
      <c r="M8" s="991" t="s">
        <v>282</v>
      </c>
      <c r="N8" s="991"/>
    </row>
    <row r="9" spans="1:23" ht="38.25" customHeight="1" x14ac:dyDescent="0.25">
      <c r="A9" s="552" t="s">
        <v>283</v>
      </c>
      <c r="B9" s="553"/>
      <c r="C9" s="573" t="s">
        <v>823</v>
      </c>
      <c r="D9" s="555"/>
      <c r="E9" s="555"/>
      <c r="F9" s="555"/>
      <c r="G9" s="555"/>
      <c r="H9" s="555"/>
      <c r="I9" s="555"/>
      <c r="J9" s="555"/>
      <c r="K9" s="555"/>
      <c r="L9" s="555"/>
      <c r="M9" s="555"/>
      <c r="N9" s="556"/>
    </row>
    <row r="10" spans="1:23" ht="19.5" customHeight="1" x14ac:dyDescent="0.25">
      <c r="A10" s="576" t="s">
        <v>284</v>
      </c>
      <c r="B10" s="577"/>
      <c r="C10" s="1500" t="s">
        <v>829</v>
      </c>
      <c r="D10" s="1501"/>
      <c r="E10" s="1501"/>
      <c r="F10" s="1501"/>
      <c r="G10" s="1501"/>
      <c r="H10" s="1501"/>
      <c r="I10" s="1501"/>
      <c r="J10" s="1501"/>
      <c r="K10" s="1501"/>
      <c r="L10" s="1501"/>
      <c r="M10" s="1501"/>
      <c r="N10" s="1502"/>
    </row>
    <row r="11" spans="1:23" ht="19.5" customHeight="1" x14ac:dyDescent="0.25">
      <c r="A11" s="578"/>
      <c r="B11" s="579"/>
      <c r="C11" s="1503"/>
      <c r="D11" s="1504"/>
      <c r="E11" s="1504"/>
      <c r="F11" s="1504"/>
      <c r="G11" s="1504"/>
      <c r="H11" s="1504"/>
      <c r="I11" s="1504"/>
      <c r="J11" s="1504"/>
      <c r="K11" s="1504"/>
      <c r="L11" s="1504"/>
      <c r="M11" s="1504"/>
      <c r="N11" s="1505"/>
    </row>
    <row r="12" spans="1:23" ht="22.7" customHeight="1" x14ac:dyDescent="0.25">
      <c r="A12" s="578"/>
      <c r="B12" s="579"/>
      <c r="C12" s="1503"/>
      <c r="D12" s="1504"/>
      <c r="E12" s="1504"/>
      <c r="F12" s="1504"/>
      <c r="G12" s="1504"/>
      <c r="H12" s="1504"/>
      <c r="I12" s="1504"/>
      <c r="J12" s="1504"/>
      <c r="K12" s="1504"/>
      <c r="L12" s="1504"/>
      <c r="M12" s="1504"/>
      <c r="N12" s="1505"/>
    </row>
    <row r="13" spans="1:23" ht="31.7" customHeight="1" x14ac:dyDescent="0.25">
      <c r="A13" s="578"/>
      <c r="B13" s="579"/>
      <c r="C13" s="1503"/>
      <c r="D13" s="1504"/>
      <c r="E13" s="1504"/>
      <c r="F13" s="1504"/>
      <c r="G13" s="1504"/>
      <c r="H13" s="1504"/>
      <c r="I13" s="1504"/>
      <c r="J13" s="1504"/>
      <c r="K13" s="1504"/>
      <c r="L13" s="1504"/>
      <c r="M13" s="1504"/>
      <c r="N13" s="1505"/>
    </row>
    <row r="14" spans="1:23" ht="18.95" hidden="1" customHeight="1" x14ac:dyDescent="0.25">
      <c r="A14" s="578"/>
      <c r="B14" s="579"/>
      <c r="C14" s="1503"/>
      <c r="D14" s="1504"/>
      <c r="E14" s="1504"/>
      <c r="F14" s="1504"/>
      <c r="G14" s="1504"/>
      <c r="H14" s="1504"/>
      <c r="I14" s="1504"/>
      <c r="J14" s="1504"/>
      <c r="K14" s="1504"/>
      <c r="L14" s="1504"/>
      <c r="M14" s="1504"/>
      <c r="N14" s="1505"/>
    </row>
    <row r="15" spans="1:23" ht="16.5" hidden="1" customHeight="1" x14ac:dyDescent="0.25">
      <c r="A15" s="578"/>
      <c r="B15" s="579"/>
      <c r="C15" s="1503"/>
      <c r="D15" s="1504"/>
      <c r="E15" s="1504"/>
      <c r="F15" s="1504"/>
      <c r="G15" s="1504"/>
      <c r="H15" s="1504"/>
      <c r="I15" s="1504"/>
      <c r="J15" s="1504"/>
      <c r="K15" s="1504"/>
      <c r="L15" s="1504"/>
      <c r="M15" s="1504"/>
      <c r="N15" s="1505"/>
    </row>
    <row r="16" spans="1:23" ht="23.25" hidden="1" customHeight="1" x14ac:dyDescent="0.25">
      <c r="A16" s="578"/>
      <c r="B16" s="579"/>
      <c r="C16" s="1503"/>
      <c r="D16" s="1504"/>
      <c r="E16" s="1504"/>
      <c r="F16" s="1504"/>
      <c r="G16" s="1504"/>
      <c r="H16" s="1504"/>
      <c r="I16" s="1504"/>
      <c r="J16" s="1504"/>
      <c r="K16" s="1504"/>
      <c r="L16" s="1504"/>
      <c r="M16" s="1504"/>
      <c r="N16" s="1505"/>
    </row>
    <row r="17" spans="1:29" ht="20.25" hidden="1" customHeight="1" x14ac:dyDescent="0.25">
      <c r="A17" s="578"/>
      <c r="B17" s="579"/>
      <c r="C17" s="1503"/>
      <c r="D17" s="1504"/>
      <c r="E17" s="1504"/>
      <c r="F17" s="1504"/>
      <c r="G17" s="1504"/>
      <c r="H17" s="1504"/>
      <c r="I17" s="1504"/>
      <c r="J17" s="1504"/>
      <c r="K17" s="1504"/>
      <c r="L17" s="1504"/>
      <c r="M17" s="1504"/>
      <c r="N17" s="1505"/>
    </row>
    <row r="18" spans="1:29" ht="13.7" hidden="1" customHeight="1" x14ac:dyDescent="0.25">
      <c r="A18" s="578"/>
      <c r="B18" s="579"/>
      <c r="C18" s="1503"/>
      <c r="D18" s="1504"/>
      <c r="E18" s="1504"/>
      <c r="F18" s="1504"/>
      <c r="G18" s="1504"/>
      <c r="H18" s="1504"/>
      <c r="I18" s="1504"/>
      <c r="J18" s="1504"/>
      <c r="K18" s="1504"/>
      <c r="L18" s="1504"/>
      <c r="M18" s="1504"/>
      <c r="N18" s="1505"/>
    </row>
    <row r="19" spans="1:29" ht="13.7" hidden="1" customHeight="1" x14ac:dyDescent="0.25">
      <c r="A19" s="578"/>
      <c r="B19" s="579"/>
      <c r="C19" s="1503"/>
      <c r="D19" s="1504"/>
      <c r="E19" s="1504"/>
      <c r="F19" s="1504"/>
      <c r="G19" s="1504"/>
      <c r="H19" s="1504"/>
      <c r="I19" s="1504"/>
      <c r="J19" s="1504"/>
      <c r="K19" s="1504"/>
      <c r="L19" s="1504"/>
      <c r="M19" s="1504"/>
      <c r="N19" s="1505"/>
    </row>
    <row r="20" spans="1:29" ht="13.7" customHeight="1" x14ac:dyDescent="0.25">
      <c r="A20" s="578"/>
      <c r="B20" s="579"/>
      <c r="C20" s="1503"/>
      <c r="D20" s="1504"/>
      <c r="E20" s="1504"/>
      <c r="F20" s="1504"/>
      <c r="G20" s="1504"/>
      <c r="H20" s="1504"/>
      <c r="I20" s="1504"/>
      <c r="J20" s="1504"/>
      <c r="K20" s="1504"/>
      <c r="L20" s="1504"/>
      <c r="M20" s="1504"/>
      <c r="N20" s="1505"/>
    </row>
    <row r="21" spans="1:29" ht="13.7" customHeight="1" x14ac:dyDescent="0.25">
      <c r="A21" s="578"/>
      <c r="B21" s="579"/>
      <c r="C21" s="1503"/>
      <c r="D21" s="1504"/>
      <c r="E21" s="1504"/>
      <c r="F21" s="1504"/>
      <c r="G21" s="1504"/>
      <c r="H21" s="1504"/>
      <c r="I21" s="1504"/>
      <c r="J21" s="1504"/>
      <c r="K21" s="1504"/>
      <c r="L21" s="1504"/>
      <c r="M21" s="1504"/>
      <c r="N21" s="1505"/>
    </row>
    <row r="22" spans="1:29" ht="409.6" customHeight="1" x14ac:dyDescent="0.25">
      <c r="A22" s="580"/>
      <c r="B22" s="581"/>
      <c r="C22" s="1506"/>
      <c r="D22" s="1507"/>
      <c r="E22" s="1507"/>
      <c r="F22" s="1507"/>
      <c r="G22" s="1507"/>
      <c r="H22" s="1507"/>
      <c r="I22" s="1507"/>
      <c r="J22" s="1507"/>
      <c r="K22" s="1507"/>
      <c r="L22" s="1507"/>
      <c r="M22" s="1507"/>
      <c r="N22" s="1508"/>
    </row>
    <row r="23" spans="1:29" ht="18.95" customHeight="1" x14ac:dyDescent="0.25">
      <c r="A23" s="591" t="s">
        <v>285</v>
      </c>
      <c r="B23" s="592"/>
      <c r="C23" s="592"/>
      <c r="D23" s="592"/>
      <c r="E23" s="592"/>
      <c r="F23" s="592"/>
      <c r="G23" s="592"/>
      <c r="H23" s="592"/>
      <c r="I23" s="592"/>
      <c r="J23" s="592"/>
      <c r="K23" s="592"/>
      <c r="L23" s="592"/>
      <c r="M23" s="592"/>
      <c r="N23" s="593"/>
      <c r="R23" s="53"/>
      <c r="S23" s="53"/>
      <c r="T23" s="53"/>
      <c r="U23" s="53"/>
      <c r="V23" s="53"/>
      <c r="W23" s="53"/>
      <c r="X23" s="53"/>
      <c r="Y23" s="53"/>
      <c r="Z23" s="53"/>
      <c r="AA23" s="53"/>
      <c r="AB23" s="53"/>
      <c r="AC23" s="53"/>
    </row>
    <row r="24" spans="1:29" ht="31.7" customHeight="1" x14ac:dyDescent="0.25">
      <c r="A24" s="54">
        <v>1</v>
      </c>
      <c r="B24" s="570" t="s">
        <v>801</v>
      </c>
      <c r="C24" s="571"/>
      <c r="D24" s="571"/>
      <c r="E24" s="571"/>
      <c r="F24" s="571"/>
      <c r="G24" s="572"/>
      <c r="H24" s="54"/>
      <c r="I24" s="570"/>
      <c r="J24" s="571"/>
      <c r="K24" s="571"/>
      <c r="L24" s="571"/>
      <c r="M24" s="571"/>
      <c r="N24" s="572"/>
      <c r="R24" s="53"/>
      <c r="S24" s="53"/>
      <c r="T24" s="53"/>
      <c r="U24" s="53"/>
      <c r="V24" s="53"/>
      <c r="W24" s="53"/>
      <c r="X24" s="53"/>
      <c r="Y24" s="53"/>
      <c r="Z24" s="53"/>
      <c r="AA24" s="53"/>
      <c r="AB24" s="53"/>
      <c r="AC24" s="53"/>
    </row>
    <row r="25" spans="1:29" ht="15" x14ac:dyDescent="0.25">
      <c r="A25" s="1010" t="s">
        <v>286</v>
      </c>
      <c r="B25" s="1011"/>
      <c r="C25" s="1011"/>
      <c r="D25" s="1011"/>
      <c r="E25" s="1011"/>
      <c r="F25" s="1011"/>
      <c r="G25" s="1011"/>
      <c r="H25" s="1011"/>
      <c r="I25" s="1011"/>
      <c r="J25" s="1011"/>
      <c r="K25" s="1011"/>
      <c r="L25" s="1011"/>
      <c r="M25" s="1011"/>
      <c r="N25" s="1011"/>
      <c r="O25" s="1012"/>
      <c r="P25" s="1012"/>
      <c r="Q25" s="1012"/>
      <c r="R25" s="1013"/>
    </row>
    <row r="26" spans="1:29" ht="27.95" customHeight="1" x14ac:dyDescent="0.25">
      <c r="A26" s="603" t="s">
        <v>287</v>
      </c>
      <c r="B26" s="604"/>
      <c r="C26" s="604"/>
      <c r="D26" s="604"/>
      <c r="E26" s="604"/>
      <c r="F26" s="604"/>
      <c r="G26" s="604"/>
      <c r="H26" s="605"/>
      <c r="I26" s="591" t="s">
        <v>909</v>
      </c>
      <c r="J26" s="593"/>
      <c r="K26" s="606" t="s">
        <v>910</v>
      </c>
      <c r="L26" s="606"/>
      <c r="M26" s="594" t="s">
        <v>288</v>
      </c>
      <c r="N26" s="594"/>
      <c r="O26" s="594">
        <v>2027</v>
      </c>
      <c r="P26" s="594"/>
      <c r="Q26" s="594">
        <v>2028</v>
      </c>
      <c r="R26" s="594"/>
    </row>
    <row r="27" spans="1:29" ht="111.75" customHeight="1" x14ac:dyDescent="0.25">
      <c r="A27" s="595" t="s">
        <v>813</v>
      </c>
      <c r="B27" s="596"/>
      <c r="C27" s="596"/>
      <c r="D27" s="596"/>
      <c r="E27" s="596"/>
      <c r="F27" s="596"/>
      <c r="G27" s="596"/>
      <c r="H27" s="597"/>
      <c r="I27" s="598" t="s">
        <v>338</v>
      </c>
      <c r="J27" s="598"/>
      <c r="K27" s="1015"/>
      <c r="L27" s="1015"/>
      <c r="M27" s="598"/>
      <c r="N27" s="598"/>
      <c r="O27" s="598"/>
      <c r="P27" s="598"/>
      <c r="Q27" s="598"/>
      <c r="R27" s="598"/>
    </row>
    <row r="28" spans="1:29" ht="23.25" customHeight="1" x14ac:dyDescent="0.25">
      <c r="A28" s="595" t="s">
        <v>814</v>
      </c>
      <c r="B28" s="596"/>
      <c r="C28" s="596"/>
      <c r="D28" s="596"/>
      <c r="E28" s="596"/>
      <c r="F28" s="596"/>
      <c r="G28" s="596"/>
      <c r="H28" s="597"/>
      <c r="I28" s="598" t="s">
        <v>338</v>
      </c>
      <c r="J28" s="598"/>
      <c r="K28" s="1015"/>
      <c r="L28" s="1015"/>
      <c r="M28" s="598"/>
      <c r="N28" s="598"/>
      <c r="O28" s="598"/>
      <c r="P28" s="598"/>
      <c r="Q28" s="598"/>
      <c r="R28" s="598"/>
    </row>
    <row r="29" spans="1:29" ht="23.25" customHeight="1" x14ac:dyDescent="0.25">
      <c r="A29" s="595" t="s">
        <v>815</v>
      </c>
      <c r="B29" s="596"/>
      <c r="C29" s="596"/>
      <c r="D29" s="596"/>
      <c r="E29" s="596"/>
      <c r="F29" s="596"/>
      <c r="G29" s="596"/>
      <c r="H29" s="597"/>
      <c r="I29" s="1016" t="s">
        <v>338</v>
      </c>
      <c r="J29" s="1017"/>
      <c r="K29" s="1018"/>
      <c r="L29" s="1019"/>
      <c r="M29" s="1016"/>
      <c r="N29" s="1017"/>
      <c r="O29" s="1016"/>
      <c r="P29" s="1017"/>
      <c r="Q29" s="1016"/>
      <c r="R29" s="1017"/>
    </row>
    <row r="30" spans="1:29" ht="23.25" customHeight="1" x14ac:dyDescent="0.25">
      <c r="A30" s="595" t="s">
        <v>816</v>
      </c>
      <c r="B30" s="596"/>
      <c r="C30" s="596"/>
      <c r="D30" s="596"/>
      <c r="E30" s="596"/>
      <c r="F30" s="596"/>
      <c r="G30" s="596"/>
      <c r="H30" s="597"/>
      <c r="I30" s="1016" t="s">
        <v>338</v>
      </c>
      <c r="J30" s="1017"/>
      <c r="K30" s="1018"/>
      <c r="L30" s="1019"/>
      <c r="M30" s="1016"/>
      <c r="N30" s="1017"/>
      <c r="O30" s="1016"/>
      <c r="P30" s="1017"/>
      <c r="Q30" s="1016"/>
      <c r="R30" s="1017"/>
    </row>
    <row r="31" spans="1:29" ht="47.25" customHeight="1" x14ac:dyDescent="0.25">
      <c r="A31" s="595" t="s">
        <v>817</v>
      </c>
      <c r="B31" s="596"/>
      <c r="C31" s="596"/>
      <c r="D31" s="596"/>
      <c r="E31" s="596"/>
      <c r="F31" s="596"/>
      <c r="G31" s="596"/>
      <c r="H31" s="597"/>
      <c r="I31" s="1014" t="s">
        <v>338</v>
      </c>
      <c r="J31" s="598"/>
      <c r="K31" s="1015"/>
      <c r="L31" s="1015"/>
      <c r="M31" s="598"/>
      <c r="N31" s="598"/>
      <c r="O31" s="1014"/>
      <c r="P31" s="598"/>
      <c r="Q31" s="1014"/>
      <c r="R31" s="598"/>
    </row>
    <row r="32" spans="1:29" ht="47.25" customHeight="1" x14ac:dyDescent="0.25">
      <c r="A32" s="595" t="s">
        <v>818</v>
      </c>
      <c r="B32" s="596"/>
      <c r="C32" s="596"/>
      <c r="D32" s="596"/>
      <c r="E32" s="596"/>
      <c r="F32" s="596"/>
      <c r="G32" s="596"/>
      <c r="H32" s="597"/>
      <c r="I32" s="1498" t="s">
        <v>338</v>
      </c>
      <c r="J32" s="1499"/>
      <c r="K32" s="432"/>
      <c r="L32" s="433"/>
      <c r="M32" s="333"/>
      <c r="N32" s="334"/>
      <c r="O32" s="449"/>
      <c r="P32" s="334"/>
      <c r="Q32" s="449"/>
      <c r="R32" s="334"/>
    </row>
    <row r="33" spans="1:18" ht="14.25" customHeight="1" x14ac:dyDescent="0.25">
      <c r="A33" s="1020"/>
      <c r="B33" s="1021"/>
      <c r="C33" s="1021"/>
      <c r="D33" s="1021"/>
      <c r="E33" s="1021"/>
      <c r="F33" s="1021"/>
      <c r="G33" s="1021"/>
      <c r="H33" s="1022"/>
      <c r="I33" s="1018"/>
      <c r="J33" s="1019"/>
      <c r="K33" s="1018"/>
      <c r="L33" s="1019"/>
      <c r="M33" s="1016"/>
      <c r="N33" s="1017"/>
      <c r="O33" s="1016"/>
      <c r="P33" s="1017"/>
      <c r="Q33" s="1016"/>
      <c r="R33" s="1017"/>
    </row>
    <row r="34" spans="1:18" ht="39" customHeight="1" x14ac:dyDescent="0.25">
      <c r="A34" s="595"/>
      <c r="B34" s="596"/>
      <c r="C34" s="596"/>
      <c r="D34" s="596"/>
      <c r="E34" s="596"/>
      <c r="F34" s="596"/>
      <c r="G34" s="596"/>
      <c r="H34" s="597"/>
      <c r="I34" s="598"/>
      <c r="J34" s="598"/>
      <c r="K34" s="1015"/>
      <c r="L34" s="1015"/>
      <c r="M34" s="598"/>
      <c r="N34" s="598"/>
      <c r="O34" s="598"/>
      <c r="P34" s="598"/>
      <c r="Q34" s="598"/>
      <c r="R34" s="598"/>
    </row>
    <row r="35" spans="1:18" ht="24.75" customHeight="1" x14ac:dyDescent="0.25">
      <c r="A35" s="603" t="s">
        <v>289</v>
      </c>
      <c r="B35" s="604"/>
      <c r="C35" s="604"/>
      <c r="D35" s="604"/>
      <c r="E35" s="604"/>
      <c r="F35" s="604"/>
      <c r="G35" s="604"/>
      <c r="H35" s="605"/>
      <c r="I35" s="591" t="s">
        <v>909</v>
      </c>
      <c r="J35" s="593"/>
      <c r="K35" s="606" t="s">
        <v>910</v>
      </c>
      <c r="L35" s="606"/>
      <c r="M35" s="594" t="s">
        <v>288</v>
      </c>
      <c r="N35" s="594"/>
      <c r="O35" s="594">
        <v>2027</v>
      </c>
      <c r="P35" s="594"/>
      <c r="Q35" s="594">
        <v>2028</v>
      </c>
      <c r="R35" s="594"/>
    </row>
    <row r="36" spans="1:18" ht="24.75" customHeight="1" x14ac:dyDescent="0.25">
      <c r="A36" s="1020"/>
      <c r="B36" s="1021"/>
      <c r="C36" s="1021"/>
      <c r="D36" s="1021"/>
      <c r="E36" s="1021"/>
      <c r="F36" s="1021"/>
      <c r="G36" s="1021"/>
      <c r="H36" s="1022"/>
      <c r="I36" s="607" t="s">
        <v>333</v>
      </c>
      <c r="J36" s="598"/>
      <c r="K36" s="607"/>
      <c r="L36" s="598"/>
      <c r="M36" s="598"/>
      <c r="N36" s="598"/>
      <c r="O36" s="607"/>
      <c r="P36" s="598"/>
      <c r="Q36" s="607"/>
      <c r="R36" s="598"/>
    </row>
    <row r="37" spans="1:18" ht="21.75" hidden="1" customHeight="1" x14ac:dyDescent="0.25">
      <c r="A37" s="595"/>
      <c r="B37" s="596"/>
      <c r="C37" s="596"/>
      <c r="D37" s="596"/>
      <c r="E37" s="596"/>
      <c r="F37" s="596"/>
      <c r="G37" s="596"/>
      <c r="H37" s="597"/>
      <c r="I37" s="607"/>
      <c r="J37" s="598"/>
      <c r="K37" s="607"/>
      <c r="L37" s="598"/>
      <c r="M37" s="598"/>
      <c r="N37" s="598"/>
      <c r="O37" s="607"/>
      <c r="P37" s="598"/>
      <c r="Q37" s="607"/>
      <c r="R37" s="598"/>
    </row>
    <row r="38" spans="1:18" ht="24.75" customHeight="1" x14ac:dyDescent="0.25">
      <c r="A38" s="603" t="s">
        <v>290</v>
      </c>
      <c r="B38" s="604"/>
      <c r="C38" s="604"/>
      <c r="D38" s="604"/>
      <c r="E38" s="604"/>
      <c r="F38" s="604"/>
      <c r="G38" s="604"/>
      <c r="H38" s="605"/>
      <c r="I38" s="591" t="s">
        <v>909</v>
      </c>
      <c r="J38" s="593"/>
      <c r="K38" s="606" t="s">
        <v>910</v>
      </c>
      <c r="L38" s="606"/>
      <c r="M38" s="594" t="s">
        <v>288</v>
      </c>
      <c r="N38" s="594"/>
      <c r="O38" s="594">
        <v>2027</v>
      </c>
      <c r="P38" s="594"/>
      <c r="Q38" s="594">
        <v>2028</v>
      </c>
      <c r="R38" s="594"/>
    </row>
    <row r="39" spans="1:18" ht="39" customHeight="1" x14ac:dyDescent="0.25">
      <c r="A39" s="603" t="s">
        <v>291</v>
      </c>
      <c r="B39" s="604"/>
      <c r="C39" s="604"/>
      <c r="D39" s="604"/>
      <c r="E39" s="604"/>
      <c r="F39" s="604"/>
      <c r="G39" s="604"/>
      <c r="H39" s="605"/>
      <c r="I39" s="591" t="s">
        <v>909</v>
      </c>
      <c r="J39" s="593"/>
      <c r="K39" s="606" t="s">
        <v>910</v>
      </c>
      <c r="L39" s="606"/>
      <c r="M39" s="594" t="s">
        <v>288</v>
      </c>
      <c r="N39" s="594"/>
      <c r="O39" s="594">
        <v>2027</v>
      </c>
      <c r="P39" s="594"/>
      <c r="Q39" s="594">
        <v>2028</v>
      </c>
      <c r="R39" s="594"/>
    </row>
    <row r="40" spans="1:18" x14ac:dyDescent="0.25">
      <c r="A40" s="609"/>
      <c r="B40" s="610"/>
      <c r="C40" s="610"/>
      <c r="D40" s="610"/>
      <c r="E40" s="610"/>
      <c r="F40" s="610"/>
      <c r="G40" s="610"/>
      <c r="H40" s="611"/>
      <c r="I40" s="598"/>
      <c r="J40" s="598"/>
      <c r="K40" s="598"/>
      <c r="L40" s="598"/>
      <c r="M40" s="598"/>
      <c r="N40" s="598"/>
      <c r="O40" s="598"/>
      <c r="P40" s="598"/>
      <c r="Q40" s="598"/>
      <c r="R40" s="598"/>
    </row>
    <row r="41" spans="1:18" x14ac:dyDescent="0.25">
      <c r="A41" s="609"/>
      <c r="B41" s="610"/>
      <c r="C41" s="610"/>
      <c r="D41" s="610"/>
      <c r="E41" s="610"/>
      <c r="F41" s="610"/>
      <c r="G41" s="610"/>
      <c r="H41" s="611"/>
      <c r="I41" s="598"/>
      <c r="J41" s="598"/>
      <c r="K41" s="598"/>
      <c r="L41" s="598"/>
      <c r="M41" s="598"/>
      <c r="N41" s="598"/>
      <c r="O41" s="598"/>
      <c r="P41" s="598"/>
      <c r="Q41" s="598"/>
      <c r="R41" s="598"/>
    </row>
    <row r="42" spans="1:18" x14ac:dyDescent="0.25">
      <c r="A42" s="609"/>
      <c r="B42" s="610"/>
      <c r="C42" s="610"/>
      <c r="D42" s="610"/>
      <c r="E42" s="610"/>
      <c r="F42" s="610"/>
      <c r="G42" s="610"/>
      <c r="H42" s="611"/>
      <c r="I42" s="1014"/>
      <c r="J42" s="598"/>
      <c r="K42" s="1014"/>
      <c r="L42" s="598"/>
      <c r="M42" s="598"/>
      <c r="N42" s="598"/>
      <c r="O42" s="1014"/>
      <c r="P42" s="598"/>
      <c r="Q42" s="1014"/>
      <c r="R42" s="598"/>
    </row>
    <row r="43" spans="1:18" hidden="1" x14ac:dyDescent="0.25">
      <c r="A43" s="609"/>
      <c r="B43" s="610"/>
      <c r="C43" s="610"/>
      <c r="D43" s="610"/>
      <c r="E43" s="610"/>
      <c r="F43" s="610"/>
      <c r="G43" s="610"/>
      <c r="H43" s="611"/>
      <c r="I43" s="598"/>
      <c r="J43" s="598"/>
      <c r="K43" s="598"/>
      <c r="L43" s="598"/>
      <c r="M43" s="598"/>
      <c r="N43" s="598"/>
      <c r="O43" s="598"/>
      <c r="P43" s="598"/>
      <c r="Q43" s="598"/>
      <c r="R43" s="598"/>
    </row>
    <row r="44" spans="1:18" hidden="1" x14ac:dyDescent="0.25">
      <c r="A44" s="609"/>
      <c r="B44" s="610"/>
      <c r="C44" s="610"/>
      <c r="D44" s="610"/>
      <c r="E44" s="610"/>
      <c r="F44" s="610"/>
      <c r="G44" s="610"/>
      <c r="H44" s="611"/>
      <c r="I44" s="598"/>
      <c r="J44" s="598"/>
      <c r="K44" s="598"/>
      <c r="L44" s="598"/>
      <c r="M44" s="598"/>
      <c r="N44" s="598"/>
      <c r="O44" s="598"/>
      <c r="P44" s="598"/>
      <c r="Q44" s="598"/>
      <c r="R44" s="598"/>
    </row>
    <row r="45" spans="1:18" hidden="1" x14ac:dyDescent="0.25"/>
    <row r="46" spans="1:18" x14ac:dyDescent="0.25">
      <c r="A46" s="600" t="s">
        <v>292</v>
      </c>
      <c r="B46" s="601"/>
      <c r="C46" s="601"/>
      <c r="D46" s="601"/>
      <c r="E46" s="601"/>
      <c r="F46" s="601"/>
      <c r="G46" s="601"/>
      <c r="H46" s="601"/>
      <c r="I46" s="601"/>
      <c r="J46" s="601"/>
      <c r="K46" s="601"/>
      <c r="L46" s="601"/>
      <c r="M46" s="601"/>
      <c r="N46" s="602"/>
    </row>
    <row r="47" spans="1:18" ht="44.25" customHeight="1" x14ac:dyDescent="0.25">
      <c r="A47" s="594" t="s">
        <v>293</v>
      </c>
      <c r="B47" s="594"/>
      <c r="C47" s="57" t="s">
        <v>294</v>
      </c>
      <c r="D47" s="57" t="s">
        <v>295</v>
      </c>
      <c r="E47" s="57" t="s">
        <v>296</v>
      </c>
      <c r="F47" s="57" t="s">
        <v>297</v>
      </c>
      <c r="G47" s="57" t="s">
        <v>298</v>
      </c>
      <c r="H47" s="57" t="s">
        <v>299</v>
      </c>
      <c r="I47" s="57" t="s">
        <v>300</v>
      </c>
      <c r="J47" s="57" t="s">
        <v>301</v>
      </c>
      <c r="K47" s="57" t="s">
        <v>302</v>
      </c>
      <c r="L47" s="57" t="s">
        <v>303</v>
      </c>
      <c r="M47" s="57" t="s">
        <v>304</v>
      </c>
      <c r="N47" s="57" t="s">
        <v>305</v>
      </c>
    </row>
    <row r="48" spans="1:18" ht="12" customHeight="1" x14ac:dyDescent="0.25">
      <c r="A48" s="612">
        <v>1</v>
      </c>
      <c r="B48" s="613"/>
      <c r="C48" s="254" t="s">
        <v>338</v>
      </c>
      <c r="D48" s="254"/>
      <c r="E48" s="254"/>
      <c r="F48" s="254"/>
      <c r="G48" s="254"/>
      <c r="H48" s="254"/>
      <c r="I48" s="254"/>
      <c r="J48" s="254"/>
      <c r="K48" s="254"/>
      <c r="L48" s="254"/>
      <c r="M48" s="254"/>
      <c r="N48" s="254"/>
    </row>
    <row r="49" spans="1:19" ht="12" customHeight="1" x14ac:dyDescent="0.25">
      <c r="A49" s="1036"/>
      <c r="B49" s="1037"/>
      <c r="C49" s="58"/>
      <c r="D49" s="125"/>
      <c r="E49" s="58"/>
      <c r="F49" s="58"/>
      <c r="G49" s="58"/>
      <c r="H49" s="58"/>
      <c r="I49" s="58"/>
      <c r="J49" s="58"/>
      <c r="K49" s="58"/>
      <c r="L49" s="58"/>
      <c r="M49" s="58"/>
      <c r="N49" s="58"/>
    </row>
    <row r="50" spans="1:19" ht="36" hidden="1" customHeight="1" x14ac:dyDescent="0.25">
      <c r="A50" s="62"/>
      <c r="B50" s="62"/>
      <c r="C50" s="62"/>
      <c r="D50" s="62"/>
      <c r="E50" s="62"/>
      <c r="F50" s="62"/>
      <c r="G50" s="62"/>
      <c r="H50" s="62"/>
      <c r="I50" s="62"/>
      <c r="J50" s="62"/>
      <c r="K50" s="62"/>
      <c r="L50" s="62"/>
      <c r="M50" s="62"/>
      <c r="N50" s="62"/>
    </row>
    <row r="51" spans="1:19" x14ac:dyDescent="0.25">
      <c r="A51" s="1029" t="s">
        <v>306</v>
      </c>
      <c r="B51" s="1030"/>
      <c r="C51" s="1030"/>
      <c r="D51" s="1030"/>
      <c r="E51" s="1030"/>
      <c r="F51" s="1030"/>
      <c r="G51" s="1030"/>
      <c r="H51" s="1030"/>
      <c r="I51" s="1030"/>
      <c r="J51" s="1030"/>
      <c r="K51" s="1030"/>
      <c r="L51" s="1030"/>
      <c r="M51" s="1030"/>
      <c r="N51" s="1031"/>
    </row>
    <row r="52" spans="1:19" ht="31.7" customHeight="1" x14ac:dyDescent="0.25">
      <c r="A52" s="63" t="s">
        <v>307</v>
      </c>
      <c r="B52" s="1032" t="s">
        <v>308</v>
      </c>
      <c r="C52" s="1033"/>
      <c r="D52" s="1033"/>
      <c r="E52" s="1033"/>
      <c r="F52" s="1034"/>
      <c r="G52" s="1035" t="s">
        <v>309</v>
      </c>
      <c r="H52" s="1035"/>
      <c r="I52" s="1035" t="s">
        <v>310</v>
      </c>
      <c r="J52" s="1035"/>
      <c r="K52" s="1035" t="s">
        <v>311</v>
      </c>
      <c r="L52" s="1035"/>
      <c r="M52" s="1000" t="s">
        <v>312</v>
      </c>
      <c r="N52" s="1000"/>
    </row>
    <row r="53" spans="1:19" ht="31.7" customHeight="1" x14ac:dyDescent="0.25">
      <c r="A53" s="63"/>
      <c r="B53" s="1493" t="s">
        <v>675</v>
      </c>
      <c r="C53" s="1494"/>
      <c r="D53" s="1494"/>
      <c r="E53" s="1494"/>
      <c r="F53" s="1495"/>
      <c r="G53" s="1496">
        <v>60</v>
      </c>
      <c r="H53" s="1497"/>
      <c r="I53" s="1496">
        <v>10</v>
      </c>
      <c r="J53" s="1497"/>
      <c r="K53" s="428"/>
      <c r="L53" s="429"/>
      <c r="M53" s="622">
        <f t="shared" ref="M53" si="0">G53*I53</f>
        <v>600</v>
      </c>
      <c r="N53" s="1038"/>
    </row>
    <row r="54" spans="1:19" x14ac:dyDescent="0.25">
      <c r="A54" s="126" t="s">
        <v>447</v>
      </c>
      <c r="B54" s="1039" t="s">
        <v>911</v>
      </c>
      <c r="C54" s="1040"/>
      <c r="D54" s="1040"/>
      <c r="E54" s="1040"/>
      <c r="F54" s="1041"/>
      <c r="G54" s="1042">
        <v>30.1</v>
      </c>
      <c r="H54" s="1043"/>
      <c r="I54" s="1044">
        <v>20</v>
      </c>
      <c r="J54" s="1044"/>
      <c r="K54" s="1045">
        <f>I54*100/$Q$59/100</f>
        <v>0.16666666666666669</v>
      </c>
      <c r="L54" s="1046"/>
      <c r="M54" s="622">
        <f t="shared" ref="M54:M59" si="1">G54*I54</f>
        <v>602</v>
      </c>
      <c r="N54" s="1038"/>
    </row>
    <row r="55" spans="1:19" x14ac:dyDescent="0.25">
      <c r="A55" s="126" t="s">
        <v>450</v>
      </c>
      <c r="B55" s="1039" t="s">
        <v>671</v>
      </c>
      <c r="C55" s="1040"/>
      <c r="D55" s="1040"/>
      <c r="E55" s="1040"/>
      <c r="F55" s="1041"/>
      <c r="G55" s="1042">
        <v>27.2</v>
      </c>
      <c r="H55" s="1043"/>
      <c r="I55" s="1044">
        <v>20</v>
      </c>
      <c r="J55" s="1044"/>
      <c r="K55" s="1045">
        <f t="shared" ref="K55:K59" si="2">I55*100/$Q$59/100</f>
        <v>0.16666666666666669</v>
      </c>
      <c r="L55" s="1046"/>
      <c r="M55" s="622">
        <f t="shared" si="1"/>
        <v>544</v>
      </c>
      <c r="N55" s="1038"/>
    </row>
    <row r="56" spans="1:19" x14ac:dyDescent="0.25">
      <c r="A56" s="126" t="s">
        <v>448</v>
      </c>
      <c r="B56" s="1039" t="s">
        <v>372</v>
      </c>
      <c r="C56" s="1040"/>
      <c r="D56" s="1040"/>
      <c r="E56" s="1040"/>
      <c r="F56" s="1041"/>
      <c r="G56" s="1042">
        <v>27.3</v>
      </c>
      <c r="H56" s="1043"/>
      <c r="I56" s="1044">
        <v>20</v>
      </c>
      <c r="J56" s="1044"/>
      <c r="K56" s="1045">
        <f t="shared" si="2"/>
        <v>0.16666666666666669</v>
      </c>
      <c r="L56" s="1046"/>
      <c r="M56" s="622">
        <f t="shared" si="1"/>
        <v>546</v>
      </c>
      <c r="N56" s="1038"/>
    </row>
    <row r="57" spans="1:19" x14ac:dyDescent="0.25">
      <c r="A57" s="126" t="s">
        <v>449</v>
      </c>
      <c r="B57" s="1039" t="s">
        <v>373</v>
      </c>
      <c r="C57" s="1040"/>
      <c r="D57" s="1040"/>
      <c r="E57" s="1040"/>
      <c r="F57" s="1041"/>
      <c r="G57" s="1042">
        <v>26.5</v>
      </c>
      <c r="H57" s="1043"/>
      <c r="I57" s="1064">
        <v>20</v>
      </c>
      <c r="J57" s="1065"/>
      <c r="K57" s="1045">
        <f t="shared" si="2"/>
        <v>0.16666666666666669</v>
      </c>
      <c r="L57" s="1046"/>
      <c r="M57" s="622">
        <f t="shared" si="1"/>
        <v>530</v>
      </c>
      <c r="N57" s="1038"/>
    </row>
    <row r="58" spans="1:19" x14ac:dyDescent="0.25">
      <c r="A58" s="126" t="s">
        <v>680</v>
      </c>
      <c r="B58" s="1039" t="s">
        <v>374</v>
      </c>
      <c r="C58" s="1040"/>
      <c r="D58" s="1040"/>
      <c r="E58" s="1040"/>
      <c r="F58" s="1041"/>
      <c r="G58" s="1042">
        <v>26.33</v>
      </c>
      <c r="H58" s="1043"/>
      <c r="I58" s="1064">
        <v>20</v>
      </c>
      <c r="J58" s="1065"/>
      <c r="K58" s="1045">
        <f t="shared" si="2"/>
        <v>0.16666666666666669</v>
      </c>
      <c r="L58" s="1046"/>
      <c r="M58" s="622">
        <f t="shared" si="1"/>
        <v>526.59999999999991</v>
      </c>
      <c r="N58" s="1038"/>
    </row>
    <row r="59" spans="1:19" x14ac:dyDescent="0.25">
      <c r="A59" s="126" t="s">
        <v>447</v>
      </c>
      <c r="B59" s="1039" t="s">
        <v>674</v>
      </c>
      <c r="C59" s="1040"/>
      <c r="D59" s="1040"/>
      <c r="E59" s="1040"/>
      <c r="F59" s="1041"/>
      <c r="G59" s="1042">
        <v>30.1</v>
      </c>
      <c r="H59" s="1043"/>
      <c r="I59" s="1044">
        <v>20</v>
      </c>
      <c r="J59" s="1044"/>
      <c r="K59" s="1045">
        <f t="shared" si="2"/>
        <v>0.16666666666666669</v>
      </c>
      <c r="L59" s="1046"/>
      <c r="M59" s="622">
        <f t="shared" si="1"/>
        <v>602</v>
      </c>
      <c r="N59" s="1038"/>
      <c r="Q59" s="50">
        <f>SUM(I54:J59)</f>
        <v>120</v>
      </c>
      <c r="S59" s="50">
        <v>100</v>
      </c>
    </row>
    <row r="60" spans="1:19" x14ac:dyDescent="0.25">
      <c r="A60" s="65">
        <f>COUNTA(B54:F59)</f>
        <v>6</v>
      </c>
      <c r="B60" s="1047" t="s">
        <v>313</v>
      </c>
      <c r="C60" s="1047"/>
      <c r="D60" s="1047"/>
      <c r="E60" s="1047"/>
      <c r="F60" s="1047"/>
      <c r="G60" s="1047"/>
      <c r="H60" s="1047"/>
      <c r="I60" s="1047"/>
      <c r="J60" s="1047"/>
      <c r="K60" s="1047"/>
      <c r="L60" s="1048"/>
      <c r="M60" s="1049">
        <f>SUM(M53:N59)</f>
        <v>3950.6</v>
      </c>
      <c r="N60" s="1050"/>
    </row>
    <row r="61" spans="1:19" x14ac:dyDescent="0.25">
      <c r="A61" s="62"/>
      <c r="B61" s="62"/>
      <c r="C61" s="62"/>
      <c r="D61" s="62"/>
      <c r="E61" s="62"/>
      <c r="F61" s="62"/>
      <c r="G61" s="62"/>
      <c r="H61" s="62"/>
      <c r="I61" s="62"/>
      <c r="J61" s="62"/>
      <c r="K61" s="62"/>
      <c r="L61" s="62"/>
      <c r="M61" s="62"/>
      <c r="N61" s="62"/>
    </row>
    <row r="62" spans="1:19" x14ac:dyDescent="0.25">
      <c r="A62" s="1029" t="s">
        <v>314</v>
      </c>
      <c r="B62" s="1030"/>
      <c r="C62" s="1030"/>
      <c r="D62" s="1030"/>
      <c r="E62" s="1030"/>
      <c r="F62" s="1030"/>
      <c r="G62" s="1030"/>
      <c r="H62" s="1030"/>
      <c r="I62" s="1030"/>
      <c r="J62" s="1030"/>
      <c r="K62" s="1030"/>
      <c r="L62" s="1030"/>
      <c r="M62" s="1030"/>
      <c r="N62" s="1031"/>
    </row>
    <row r="63" spans="1:19" x14ac:dyDescent="0.25">
      <c r="A63" s="1051" t="s">
        <v>315</v>
      </c>
      <c r="B63" s="1052"/>
      <c r="C63" s="1052"/>
      <c r="D63" s="1053"/>
      <c r="E63" s="1051" t="s">
        <v>115</v>
      </c>
      <c r="F63" s="1052"/>
      <c r="G63" s="1052"/>
      <c r="H63" s="1052"/>
      <c r="I63" s="1052"/>
      <c r="J63" s="1052"/>
      <c r="K63" s="1052"/>
      <c r="L63" s="1052"/>
      <c r="M63" s="1054" t="s">
        <v>316</v>
      </c>
      <c r="N63" s="1055"/>
    </row>
    <row r="64" spans="1:19" x14ac:dyDescent="0.25">
      <c r="A64" s="1057"/>
      <c r="B64" s="1058"/>
      <c r="C64" s="1058"/>
      <c r="D64" s="1059"/>
      <c r="E64" s="1057"/>
      <c r="F64" s="1058"/>
      <c r="G64" s="1058"/>
      <c r="H64" s="1058"/>
      <c r="I64" s="1058"/>
      <c r="J64" s="1058"/>
      <c r="K64" s="1058"/>
      <c r="L64" s="1058"/>
      <c r="M64" s="1062"/>
      <c r="N64" s="1063"/>
    </row>
    <row r="65" spans="1:14" x14ac:dyDescent="0.25">
      <c r="A65" s="1057"/>
      <c r="B65" s="1058"/>
      <c r="C65" s="1058"/>
      <c r="D65" s="1059"/>
      <c r="E65" s="1057"/>
      <c r="F65" s="1058"/>
      <c r="G65" s="1058"/>
      <c r="H65" s="1058"/>
      <c r="I65" s="1058"/>
      <c r="J65" s="1058"/>
      <c r="K65" s="1058"/>
      <c r="L65" s="1058"/>
      <c r="M65" s="1060"/>
      <c r="N65" s="1061"/>
    </row>
    <row r="66" spans="1:14" x14ac:dyDescent="0.25">
      <c r="A66" s="1054" t="s">
        <v>317</v>
      </c>
      <c r="B66" s="1056"/>
      <c r="C66" s="1056"/>
      <c r="D66" s="1056"/>
      <c r="E66" s="1056"/>
      <c r="F66" s="1056"/>
      <c r="G66" s="1056"/>
      <c r="H66" s="1056"/>
      <c r="I66" s="1056"/>
      <c r="J66" s="1056"/>
      <c r="K66" s="1056"/>
      <c r="L66" s="1055"/>
      <c r="M66" s="1049">
        <f>SUM(M60+M64)</f>
        <v>3950.6</v>
      </c>
      <c r="N66" s="1050"/>
    </row>
    <row r="65384" spans="251:255" x14ac:dyDescent="0.25">
      <c r="IQ65384" s="51" t="s">
        <v>318</v>
      </c>
      <c r="IR65384" s="51" t="s">
        <v>319</v>
      </c>
      <c r="IS65384" s="51" t="s">
        <v>320</v>
      </c>
      <c r="IT65384" s="51" t="s">
        <v>321</v>
      </c>
      <c r="IU65384" s="51" t="s">
        <v>322</v>
      </c>
    </row>
    <row r="65385" spans="251:255" x14ac:dyDescent="0.25">
      <c r="IQ65385" s="51" t="e">
        <f>#REF!&amp;$C$9</f>
        <v>#REF!</v>
      </c>
      <c r="IR65385" s="51" t="e">
        <f>#REF!</f>
        <v>#REF!</v>
      </c>
      <c r="IS65385" s="51" t="e">
        <f>$B$24&amp;" - "&amp;#REF!&amp;" - "&amp;#REF!&amp;" - "&amp;#REF!&amp;" - "&amp;#REF!&amp;" - "&amp;#REF!&amp;" - "&amp;#REF!&amp;" - "&amp;#REF!</f>
        <v>#REF!</v>
      </c>
      <c r="IT65385" s="51" t="e">
        <f>$A$27&amp;": "&amp;$I$27&amp;" - "&amp;$A$31&amp;": "&amp;$I$28&amp;" - "&amp;$A$33&amp;": "&amp;$I$31&amp;" - "&amp;#REF!&amp;": "&amp;#REF!&amp;" - "&amp;#REF!&amp;": "&amp;#REF!&amp;" - "&amp;#REF!&amp;": "&amp;$I$33&amp;" - "&amp;#REF!&amp;": "&amp;#REF!&amp;" - "&amp;$A$35&amp;": "&amp;$I$35&amp;" - "&amp;#REF!&amp;": "&amp;#REF!&amp;" - "&amp;#REF!&amp;": "&amp;#REF!&amp;" - "&amp;#REF!&amp;": "&amp;#REF!&amp;" - "&amp;#REF!&amp;": "&amp;#REF!&amp;" - "&amp;#REF!&amp;": "&amp;#REF!</f>
        <v>#REF!</v>
      </c>
      <c r="IU65385" s="51" t="e">
        <f>#REF!</f>
        <v>#REF!</v>
      </c>
    </row>
  </sheetData>
  <mergeCells count="194">
    <mergeCell ref="A6:D7"/>
    <mergeCell ref="E6:H7"/>
    <mergeCell ref="I6:N6"/>
    <mergeCell ref="I7:J7"/>
    <mergeCell ref="K7:L7"/>
    <mergeCell ref="M7:N7"/>
    <mergeCell ref="A1:N1"/>
    <mergeCell ref="A3:D3"/>
    <mergeCell ref="E3:H3"/>
    <mergeCell ref="I3:N3"/>
    <mergeCell ref="A4:D5"/>
    <mergeCell ref="E4:H5"/>
    <mergeCell ref="I4:N5"/>
    <mergeCell ref="A10:B22"/>
    <mergeCell ref="C10:N22"/>
    <mergeCell ref="A23:N23"/>
    <mergeCell ref="B24:G24"/>
    <mergeCell ref="I24:N24"/>
    <mergeCell ref="A25:R25"/>
    <mergeCell ref="A8:D8"/>
    <mergeCell ref="E8:H8"/>
    <mergeCell ref="I8:J8"/>
    <mergeCell ref="K8:L8"/>
    <mergeCell ref="M8:N8"/>
    <mergeCell ref="A9:B9"/>
    <mergeCell ref="C9:N9"/>
    <mergeCell ref="A27:H27"/>
    <mergeCell ref="I27:J27"/>
    <mergeCell ref="K27:L27"/>
    <mergeCell ref="M27:N27"/>
    <mergeCell ref="O27:P27"/>
    <mergeCell ref="Q27:R27"/>
    <mergeCell ref="A26:H26"/>
    <mergeCell ref="I26:J26"/>
    <mergeCell ref="K26:L26"/>
    <mergeCell ref="M26:N26"/>
    <mergeCell ref="O26:P26"/>
    <mergeCell ref="Q26:R26"/>
    <mergeCell ref="A31:H31"/>
    <mergeCell ref="I31:J31"/>
    <mergeCell ref="K31:L31"/>
    <mergeCell ref="M31:N31"/>
    <mergeCell ref="O31:P31"/>
    <mergeCell ref="Q31:R31"/>
    <mergeCell ref="A28:H28"/>
    <mergeCell ref="I28:J28"/>
    <mergeCell ref="K28:L28"/>
    <mergeCell ref="M28:N28"/>
    <mergeCell ref="O28:P28"/>
    <mergeCell ref="Q28:R28"/>
    <mergeCell ref="A29:H29"/>
    <mergeCell ref="A30:H30"/>
    <mergeCell ref="I29:J29"/>
    <mergeCell ref="I30:J30"/>
    <mergeCell ref="K29:L29"/>
    <mergeCell ref="K30:L30"/>
    <mergeCell ref="M29:N29"/>
    <mergeCell ref="M30:N30"/>
    <mergeCell ref="O29:P29"/>
    <mergeCell ref="O30:P30"/>
    <mergeCell ref="Q29:R29"/>
    <mergeCell ref="Q30:R30"/>
    <mergeCell ref="A32:H32"/>
    <mergeCell ref="I32:J32"/>
    <mergeCell ref="A34:H34"/>
    <mergeCell ref="I34:J34"/>
    <mergeCell ref="K34:L34"/>
    <mergeCell ref="M34:N34"/>
    <mergeCell ref="O34:P34"/>
    <mergeCell ref="Q34:R34"/>
    <mergeCell ref="A33:H33"/>
    <mergeCell ref="I33:J33"/>
    <mergeCell ref="K33:L33"/>
    <mergeCell ref="M33:N33"/>
    <mergeCell ref="O33:P33"/>
    <mergeCell ref="Q33:R33"/>
    <mergeCell ref="A36:H36"/>
    <mergeCell ref="I36:J36"/>
    <mergeCell ref="K36:L36"/>
    <mergeCell ref="M36:N36"/>
    <mergeCell ref="O36:P36"/>
    <mergeCell ref="Q36:R36"/>
    <mergeCell ref="A35:H35"/>
    <mergeCell ref="I35:J35"/>
    <mergeCell ref="K35:L35"/>
    <mergeCell ref="M35:N35"/>
    <mergeCell ref="O35:P35"/>
    <mergeCell ref="Q35:R35"/>
    <mergeCell ref="A38:H38"/>
    <mergeCell ref="I38:J38"/>
    <mergeCell ref="K38:L38"/>
    <mergeCell ref="M38:N38"/>
    <mergeCell ref="O38:P38"/>
    <mergeCell ref="Q38:R38"/>
    <mergeCell ref="A37:H37"/>
    <mergeCell ref="I37:J37"/>
    <mergeCell ref="K37:L37"/>
    <mergeCell ref="M37:N37"/>
    <mergeCell ref="O37:P37"/>
    <mergeCell ref="Q37:R37"/>
    <mergeCell ref="A40:H40"/>
    <mergeCell ref="I40:J40"/>
    <mergeCell ref="K40:L40"/>
    <mergeCell ref="M40:N40"/>
    <mergeCell ref="O40:P40"/>
    <mergeCell ref="Q40:R40"/>
    <mergeCell ref="A39:H39"/>
    <mergeCell ref="I39:J39"/>
    <mergeCell ref="K39:L39"/>
    <mergeCell ref="M39:N39"/>
    <mergeCell ref="O39:P39"/>
    <mergeCell ref="Q39:R39"/>
    <mergeCell ref="A42:H42"/>
    <mergeCell ref="I42:J42"/>
    <mergeCell ref="K42:L42"/>
    <mergeCell ref="M42:N42"/>
    <mergeCell ref="O42:P42"/>
    <mergeCell ref="Q42:R42"/>
    <mergeCell ref="A41:H41"/>
    <mergeCell ref="I41:J41"/>
    <mergeCell ref="K41:L41"/>
    <mergeCell ref="M41:N41"/>
    <mergeCell ref="O41:P41"/>
    <mergeCell ref="Q41:R41"/>
    <mergeCell ref="A44:H44"/>
    <mergeCell ref="I44:J44"/>
    <mergeCell ref="K44:L44"/>
    <mergeCell ref="M44:N44"/>
    <mergeCell ref="O44:P44"/>
    <mergeCell ref="Q44:R44"/>
    <mergeCell ref="A43:H43"/>
    <mergeCell ref="I43:J43"/>
    <mergeCell ref="K43:L43"/>
    <mergeCell ref="M43:N43"/>
    <mergeCell ref="O43:P43"/>
    <mergeCell ref="Q43:R43"/>
    <mergeCell ref="A46:N46"/>
    <mergeCell ref="A47:B47"/>
    <mergeCell ref="A48:B48"/>
    <mergeCell ref="A49:B49"/>
    <mergeCell ref="A51:N51"/>
    <mergeCell ref="B52:F52"/>
    <mergeCell ref="G52:H52"/>
    <mergeCell ref="I52:J52"/>
    <mergeCell ref="K52:L52"/>
    <mergeCell ref="M52:N52"/>
    <mergeCell ref="B54:F54"/>
    <mergeCell ref="G54:H54"/>
    <mergeCell ref="I54:J54"/>
    <mergeCell ref="K54:L54"/>
    <mergeCell ref="M54:N54"/>
    <mergeCell ref="B55:F55"/>
    <mergeCell ref="G55:H55"/>
    <mergeCell ref="I55:J55"/>
    <mergeCell ref="K55:L55"/>
    <mergeCell ref="M55:N55"/>
    <mergeCell ref="G59:H59"/>
    <mergeCell ref="I59:J59"/>
    <mergeCell ref="K59:L59"/>
    <mergeCell ref="M59:N59"/>
    <mergeCell ref="B56:F56"/>
    <mergeCell ref="G56:H56"/>
    <mergeCell ref="I56:J56"/>
    <mergeCell ref="K56:L56"/>
    <mergeCell ref="M56:N56"/>
    <mergeCell ref="B57:F57"/>
    <mergeCell ref="G57:H57"/>
    <mergeCell ref="I57:J57"/>
    <mergeCell ref="K57:L57"/>
    <mergeCell ref="M57:N57"/>
    <mergeCell ref="A66:L66"/>
    <mergeCell ref="M66:N66"/>
    <mergeCell ref="B53:F53"/>
    <mergeCell ref="G53:H53"/>
    <mergeCell ref="I53:J53"/>
    <mergeCell ref="M53:N53"/>
    <mergeCell ref="A64:D64"/>
    <mergeCell ref="E64:L64"/>
    <mergeCell ref="M64:N64"/>
    <mergeCell ref="A65:D65"/>
    <mergeCell ref="E65:L65"/>
    <mergeCell ref="M65:N65"/>
    <mergeCell ref="B60:L60"/>
    <mergeCell ref="M60:N60"/>
    <mergeCell ref="A62:N62"/>
    <mergeCell ref="A63:D63"/>
    <mergeCell ref="E63:L63"/>
    <mergeCell ref="M63:N63"/>
    <mergeCell ref="B58:F58"/>
    <mergeCell ref="G58:H58"/>
    <mergeCell ref="I58:J58"/>
    <mergeCell ref="K58:L58"/>
    <mergeCell ref="M58:N58"/>
    <mergeCell ref="B59:F59"/>
  </mergeCells>
  <conditionalFormatting sqref="C48:N49">
    <cfRule type="cellIs" dxfId="11"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8:N49" xr:uid="{00000000-0002-0000-2800-000000000000}"/>
  </dataValidations>
  <pageMargins left="0.74803149606299213" right="0.74803149606299213" top="0.98425196850393704" bottom="0.98425196850393704" header="0.51181102362204722" footer="0.51181102362204722"/>
  <pageSetup paperSize="9" fitToHeight="0" orientation="landscape" r:id="rId1"/>
  <headerFooter alignWithMargins="0"/>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IU65380"/>
  <sheetViews>
    <sheetView topLeftCell="A43" zoomScaleNormal="100" workbookViewId="0">
      <selection activeCell="A28" sqref="A28:H28"/>
    </sheetView>
  </sheetViews>
  <sheetFormatPr defaultColWidth="9.140625" defaultRowHeight="12.75" x14ac:dyDescent="0.25"/>
  <cols>
    <col min="1" max="1" width="8.5703125" style="50" customWidth="1"/>
    <col min="2" max="3" width="12.28515625" style="50" customWidth="1"/>
    <col min="4" max="4" width="6.42578125" style="50" customWidth="1"/>
    <col min="5" max="5" width="10.42578125" style="50" bestFit="1" customWidth="1"/>
    <col min="6" max="6" width="4.85546875" style="50" customWidth="1"/>
    <col min="7" max="7" width="6.5703125" style="50" customWidth="1"/>
    <col min="8" max="8" width="4.42578125" style="50" customWidth="1"/>
    <col min="9" max="9" width="6.5703125" style="50" customWidth="1"/>
    <col min="10" max="10" width="7.140625" style="50" customWidth="1"/>
    <col min="11" max="11" width="6.5703125" style="50" customWidth="1"/>
    <col min="12" max="12" width="6.85546875" style="50" customWidth="1"/>
    <col min="13" max="14" width="6.5703125" style="50" customWidth="1"/>
    <col min="15" max="15" width="9.140625" style="50"/>
    <col min="16" max="16" width="2.85546875" style="50" customWidth="1"/>
    <col min="17" max="17" width="26.140625" style="50" customWidth="1"/>
    <col min="18" max="18" width="4.5703125" style="50" customWidth="1"/>
    <col min="19" max="244" width="9.140625" style="50"/>
    <col min="245" max="245" width="14.140625" style="50" bestFit="1" customWidth="1"/>
    <col min="246" max="16384" width="9.140625" style="50"/>
  </cols>
  <sheetData>
    <row r="1" spans="1:23" ht="18" customHeight="1" thickBot="1" x14ac:dyDescent="0.3">
      <c r="A1" s="520" t="s">
        <v>387</v>
      </c>
      <c r="B1" s="520"/>
      <c r="C1" s="520"/>
      <c r="D1" s="520"/>
      <c r="E1" s="520"/>
      <c r="F1" s="520"/>
      <c r="G1" s="520"/>
      <c r="H1" s="520"/>
      <c r="I1" s="520"/>
      <c r="J1" s="520"/>
      <c r="K1" s="520"/>
      <c r="L1" s="520"/>
      <c r="M1" s="520"/>
      <c r="N1" s="520"/>
    </row>
    <row r="2" spans="1:23" ht="26.25" customHeight="1" x14ac:dyDescent="0.25">
      <c r="A2" s="51"/>
      <c r="B2" s="51"/>
      <c r="C2" s="51"/>
      <c r="D2" s="51"/>
      <c r="E2" s="51"/>
      <c r="F2" s="51"/>
      <c r="G2" s="51"/>
      <c r="H2" s="51"/>
      <c r="I2" s="51"/>
      <c r="J2" s="51"/>
      <c r="K2" s="51"/>
      <c r="L2" s="51"/>
      <c r="M2" s="51"/>
      <c r="N2" s="51"/>
      <c r="O2" s="52"/>
      <c r="P2" s="52"/>
      <c r="Q2" s="52"/>
      <c r="R2" s="52"/>
      <c r="S2" s="52"/>
      <c r="T2" s="52"/>
      <c r="U2" s="52"/>
      <c r="V2" s="52"/>
      <c r="W2" s="52"/>
    </row>
    <row r="3" spans="1:23" s="52" customFormat="1" ht="31.7" customHeight="1" x14ac:dyDescent="0.25">
      <c r="A3" s="521" t="s">
        <v>385</v>
      </c>
      <c r="B3" s="522"/>
      <c r="C3" s="522"/>
      <c r="D3" s="523"/>
      <c r="E3" s="524" t="s">
        <v>871</v>
      </c>
      <c r="F3" s="525"/>
      <c r="G3" s="525"/>
      <c r="H3" s="526"/>
      <c r="I3" s="1091" t="s">
        <v>390</v>
      </c>
      <c r="J3" s="1092"/>
      <c r="K3" s="1092"/>
      <c r="L3" s="1092"/>
      <c r="M3" s="1092"/>
      <c r="N3" s="1093"/>
    </row>
    <row r="4" spans="1:23" s="52" customFormat="1" ht="12.75" customHeight="1" x14ac:dyDescent="0.25">
      <c r="A4" s="529" t="s">
        <v>386</v>
      </c>
      <c r="B4" s="530"/>
      <c r="C4" s="530"/>
      <c r="D4" s="531"/>
      <c r="E4" s="535"/>
      <c r="F4" s="536"/>
      <c r="G4" s="536"/>
      <c r="H4" s="536"/>
      <c r="I4" s="537" t="s">
        <v>510</v>
      </c>
      <c r="J4" s="538"/>
      <c r="K4" s="538"/>
      <c r="L4" s="992"/>
      <c r="M4" s="992"/>
      <c r="N4" s="993"/>
    </row>
    <row r="5" spans="1:23" s="52" customFormat="1" ht="13.7" customHeight="1" x14ac:dyDescent="0.25">
      <c r="A5" s="532"/>
      <c r="B5" s="533"/>
      <c r="C5" s="533"/>
      <c r="D5" s="534"/>
      <c r="E5" s="536"/>
      <c r="F5" s="536"/>
      <c r="G5" s="536"/>
      <c r="H5" s="536"/>
      <c r="I5" s="994"/>
      <c r="J5" s="995"/>
      <c r="K5" s="995"/>
      <c r="L5" s="995"/>
      <c r="M5" s="995"/>
      <c r="N5" s="996"/>
    </row>
    <row r="6" spans="1:23" s="52" customFormat="1" ht="21.75" customHeight="1" x14ac:dyDescent="0.25">
      <c r="A6" s="557" t="s">
        <v>279</v>
      </c>
      <c r="B6" s="558"/>
      <c r="C6" s="558"/>
      <c r="D6" s="559"/>
      <c r="E6" s="563" t="s">
        <v>797</v>
      </c>
      <c r="F6" s="563"/>
      <c r="G6" s="563"/>
      <c r="H6" s="564"/>
      <c r="I6" s="997" t="s">
        <v>280</v>
      </c>
      <c r="J6" s="997"/>
      <c r="K6" s="997"/>
      <c r="L6" s="997"/>
      <c r="M6" s="997"/>
      <c r="N6" s="997"/>
    </row>
    <row r="7" spans="1:23" s="52" customFormat="1" ht="15.75" customHeight="1" x14ac:dyDescent="0.25">
      <c r="A7" s="560"/>
      <c r="B7" s="561"/>
      <c r="C7" s="561"/>
      <c r="D7" s="562"/>
      <c r="E7" s="565"/>
      <c r="F7" s="565"/>
      <c r="G7" s="565"/>
      <c r="H7" s="566"/>
      <c r="I7" s="998">
        <v>2026</v>
      </c>
      <c r="J7" s="999"/>
      <c r="K7" s="1000">
        <v>2027</v>
      </c>
      <c r="L7" s="1000"/>
      <c r="M7" s="1000">
        <v>2028</v>
      </c>
      <c r="N7" s="1000"/>
    </row>
    <row r="8" spans="1:23" s="52" customFormat="1" ht="19.5" customHeight="1" x14ac:dyDescent="0.25">
      <c r="A8" s="544" t="s">
        <v>281</v>
      </c>
      <c r="B8" s="545"/>
      <c r="C8" s="545"/>
      <c r="D8" s="546"/>
      <c r="E8" s="547" t="s">
        <v>797</v>
      </c>
      <c r="F8" s="547"/>
      <c r="G8" s="547"/>
      <c r="H8" s="548"/>
      <c r="I8" s="989" t="s">
        <v>282</v>
      </c>
      <c r="J8" s="990"/>
      <c r="K8" s="991" t="s">
        <v>282</v>
      </c>
      <c r="L8" s="991"/>
      <c r="M8" s="991" t="s">
        <v>282</v>
      </c>
      <c r="N8" s="991"/>
    </row>
    <row r="9" spans="1:23" ht="38.25" customHeight="1" x14ac:dyDescent="0.25">
      <c r="A9" s="552" t="s">
        <v>283</v>
      </c>
      <c r="B9" s="553"/>
      <c r="C9" s="573" t="s">
        <v>875</v>
      </c>
      <c r="D9" s="555"/>
      <c r="E9" s="555"/>
      <c r="F9" s="555"/>
      <c r="G9" s="555"/>
      <c r="H9" s="555"/>
      <c r="I9" s="555"/>
      <c r="J9" s="555"/>
      <c r="K9" s="555"/>
      <c r="L9" s="555"/>
      <c r="M9" s="555"/>
      <c r="N9" s="556"/>
    </row>
    <row r="10" spans="1:23" ht="19.5" customHeight="1" x14ac:dyDescent="0.25">
      <c r="A10" s="576" t="s">
        <v>284</v>
      </c>
      <c r="B10" s="577"/>
      <c r="C10" s="1500" t="s">
        <v>938</v>
      </c>
      <c r="D10" s="1501"/>
      <c r="E10" s="1501"/>
      <c r="F10" s="1501"/>
      <c r="G10" s="1501"/>
      <c r="H10" s="1501"/>
      <c r="I10" s="1501"/>
      <c r="J10" s="1501"/>
      <c r="K10" s="1501"/>
      <c r="L10" s="1501"/>
      <c r="M10" s="1501"/>
      <c r="N10" s="1502"/>
    </row>
    <row r="11" spans="1:23" ht="19.5" customHeight="1" x14ac:dyDescent="0.25">
      <c r="A11" s="578"/>
      <c r="B11" s="579"/>
      <c r="C11" s="1503"/>
      <c r="D11" s="1504"/>
      <c r="E11" s="1504"/>
      <c r="F11" s="1504"/>
      <c r="G11" s="1504"/>
      <c r="H11" s="1504"/>
      <c r="I11" s="1504"/>
      <c r="J11" s="1504"/>
      <c r="K11" s="1504"/>
      <c r="L11" s="1504"/>
      <c r="M11" s="1504"/>
      <c r="N11" s="1505"/>
    </row>
    <row r="12" spans="1:23" ht="66" customHeight="1" x14ac:dyDescent="0.25">
      <c r="A12" s="578"/>
      <c r="B12" s="579"/>
      <c r="C12" s="1503"/>
      <c r="D12" s="1504"/>
      <c r="E12" s="1504"/>
      <c r="F12" s="1504"/>
      <c r="G12" s="1504"/>
      <c r="H12" s="1504"/>
      <c r="I12" s="1504"/>
      <c r="J12" s="1504"/>
      <c r="K12" s="1504"/>
      <c r="L12" s="1504"/>
      <c r="M12" s="1504"/>
      <c r="N12" s="1505"/>
      <c r="Q12" s="324" t="s">
        <v>939</v>
      </c>
    </row>
    <row r="13" spans="1:23" ht="31.7" customHeight="1" x14ac:dyDescent="0.25">
      <c r="A13" s="578"/>
      <c r="B13" s="579"/>
      <c r="C13" s="1503"/>
      <c r="D13" s="1504"/>
      <c r="E13" s="1504"/>
      <c r="F13" s="1504"/>
      <c r="G13" s="1504"/>
      <c r="H13" s="1504"/>
      <c r="I13" s="1504"/>
      <c r="J13" s="1504"/>
      <c r="K13" s="1504"/>
      <c r="L13" s="1504"/>
      <c r="M13" s="1504"/>
      <c r="N13" s="1505"/>
    </row>
    <row r="14" spans="1:23" ht="18.95" hidden="1" customHeight="1" x14ac:dyDescent="0.25">
      <c r="A14" s="578"/>
      <c r="B14" s="579"/>
      <c r="C14" s="1503"/>
      <c r="D14" s="1504"/>
      <c r="E14" s="1504"/>
      <c r="F14" s="1504"/>
      <c r="G14" s="1504"/>
      <c r="H14" s="1504"/>
      <c r="I14" s="1504"/>
      <c r="J14" s="1504"/>
      <c r="K14" s="1504"/>
      <c r="L14" s="1504"/>
      <c r="M14" s="1504"/>
      <c r="N14" s="1505"/>
    </row>
    <row r="15" spans="1:23" ht="16.5" hidden="1" customHeight="1" x14ac:dyDescent="0.25">
      <c r="A15" s="578"/>
      <c r="B15" s="579"/>
      <c r="C15" s="1503"/>
      <c r="D15" s="1504"/>
      <c r="E15" s="1504"/>
      <c r="F15" s="1504"/>
      <c r="G15" s="1504"/>
      <c r="H15" s="1504"/>
      <c r="I15" s="1504"/>
      <c r="J15" s="1504"/>
      <c r="K15" s="1504"/>
      <c r="L15" s="1504"/>
      <c r="M15" s="1504"/>
      <c r="N15" s="1505"/>
    </row>
    <row r="16" spans="1:23" ht="23.25" hidden="1" customHeight="1" x14ac:dyDescent="0.25">
      <c r="A16" s="578"/>
      <c r="B16" s="579"/>
      <c r="C16" s="1503"/>
      <c r="D16" s="1504"/>
      <c r="E16" s="1504"/>
      <c r="F16" s="1504"/>
      <c r="G16" s="1504"/>
      <c r="H16" s="1504"/>
      <c r="I16" s="1504"/>
      <c r="J16" s="1504"/>
      <c r="K16" s="1504"/>
      <c r="L16" s="1504"/>
      <c r="M16" s="1504"/>
      <c r="N16" s="1505"/>
    </row>
    <row r="17" spans="1:29" ht="20.25" hidden="1" customHeight="1" x14ac:dyDescent="0.25">
      <c r="A17" s="578"/>
      <c r="B17" s="579"/>
      <c r="C17" s="1503"/>
      <c r="D17" s="1504"/>
      <c r="E17" s="1504"/>
      <c r="F17" s="1504"/>
      <c r="G17" s="1504"/>
      <c r="H17" s="1504"/>
      <c r="I17" s="1504"/>
      <c r="J17" s="1504"/>
      <c r="K17" s="1504"/>
      <c r="L17" s="1504"/>
      <c r="M17" s="1504"/>
      <c r="N17" s="1505"/>
    </row>
    <row r="18" spans="1:29" ht="13.7" hidden="1" customHeight="1" x14ac:dyDescent="0.25">
      <c r="A18" s="578"/>
      <c r="B18" s="579"/>
      <c r="C18" s="1503"/>
      <c r="D18" s="1504"/>
      <c r="E18" s="1504"/>
      <c r="F18" s="1504"/>
      <c r="G18" s="1504"/>
      <c r="H18" s="1504"/>
      <c r="I18" s="1504"/>
      <c r="J18" s="1504"/>
      <c r="K18" s="1504"/>
      <c r="L18" s="1504"/>
      <c r="M18" s="1504"/>
      <c r="N18" s="1505"/>
    </row>
    <row r="19" spans="1:29" ht="13.7" hidden="1" customHeight="1" x14ac:dyDescent="0.25">
      <c r="A19" s="578"/>
      <c r="B19" s="579"/>
      <c r="C19" s="1503"/>
      <c r="D19" s="1504"/>
      <c r="E19" s="1504"/>
      <c r="F19" s="1504"/>
      <c r="G19" s="1504"/>
      <c r="H19" s="1504"/>
      <c r="I19" s="1504"/>
      <c r="J19" s="1504"/>
      <c r="K19" s="1504"/>
      <c r="L19" s="1504"/>
      <c r="M19" s="1504"/>
      <c r="N19" s="1505"/>
    </row>
    <row r="20" spans="1:29" ht="13.7" customHeight="1" x14ac:dyDescent="0.25">
      <c r="A20" s="578"/>
      <c r="B20" s="579"/>
      <c r="C20" s="1503"/>
      <c r="D20" s="1504"/>
      <c r="E20" s="1504"/>
      <c r="F20" s="1504"/>
      <c r="G20" s="1504"/>
      <c r="H20" s="1504"/>
      <c r="I20" s="1504"/>
      <c r="J20" s="1504"/>
      <c r="K20" s="1504"/>
      <c r="L20" s="1504"/>
      <c r="M20" s="1504"/>
      <c r="N20" s="1505"/>
    </row>
    <row r="21" spans="1:29" ht="13.7" customHeight="1" x14ac:dyDescent="0.25">
      <c r="A21" s="578"/>
      <c r="B21" s="579"/>
      <c r="C21" s="1503"/>
      <c r="D21" s="1504"/>
      <c r="E21" s="1504"/>
      <c r="F21" s="1504"/>
      <c r="G21" s="1504"/>
      <c r="H21" s="1504"/>
      <c r="I21" s="1504"/>
      <c r="J21" s="1504"/>
      <c r="K21" s="1504"/>
      <c r="L21" s="1504"/>
      <c r="M21" s="1504"/>
      <c r="N21" s="1505"/>
    </row>
    <row r="22" spans="1:29" ht="67.5" customHeight="1" x14ac:dyDescent="0.25">
      <c r="A22" s="580"/>
      <c r="B22" s="581"/>
      <c r="C22" s="1506"/>
      <c r="D22" s="1507"/>
      <c r="E22" s="1507"/>
      <c r="F22" s="1507"/>
      <c r="G22" s="1507"/>
      <c r="H22" s="1507"/>
      <c r="I22" s="1507"/>
      <c r="J22" s="1507"/>
      <c r="K22" s="1507"/>
      <c r="L22" s="1507"/>
      <c r="M22" s="1507"/>
      <c r="N22" s="1508"/>
    </row>
    <row r="23" spans="1:29" ht="18.95" customHeight="1" x14ac:dyDescent="0.25">
      <c r="A23" s="591" t="s">
        <v>285</v>
      </c>
      <c r="B23" s="592"/>
      <c r="C23" s="592"/>
      <c r="D23" s="592"/>
      <c r="E23" s="592"/>
      <c r="F23" s="592"/>
      <c r="G23" s="592"/>
      <c r="H23" s="592"/>
      <c r="I23" s="592"/>
      <c r="J23" s="592"/>
      <c r="K23" s="592"/>
      <c r="L23" s="592"/>
      <c r="M23" s="592"/>
      <c r="N23" s="593"/>
      <c r="R23" s="53"/>
      <c r="S23" s="53"/>
      <c r="T23" s="53"/>
      <c r="U23" s="53"/>
      <c r="V23" s="53"/>
      <c r="W23" s="53"/>
      <c r="X23" s="53"/>
      <c r="Y23" s="53"/>
      <c r="Z23" s="53"/>
      <c r="AA23" s="53"/>
      <c r="AB23" s="53"/>
      <c r="AC23" s="53"/>
    </row>
    <row r="24" spans="1:29" ht="31.7" customHeight="1" x14ac:dyDescent="0.25">
      <c r="A24" s="54">
        <v>1</v>
      </c>
      <c r="B24" s="570"/>
      <c r="C24" s="571"/>
      <c r="D24" s="571"/>
      <c r="E24" s="571"/>
      <c r="F24" s="571"/>
      <c r="G24" s="572"/>
      <c r="H24" s="54"/>
      <c r="I24" s="570"/>
      <c r="J24" s="571"/>
      <c r="K24" s="571"/>
      <c r="L24" s="571"/>
      <c r="M24" s="571"/>
      <c r="N24" s="572"/>
      <c r="R24" s="53"/>
      <c r="S24" s="53"/>
      <c r="T24" s="53"/>
      <c r="U24" s="53"/>
      <c r="V24" s="53"/>
      <c r="W24" s="53"/>
      <c r="X24" s="53"/>
      <c r="Y24" s="53"/>
      <c r="Z24" s="53"/>
      <c r="AA24" s="53"/>
      <c r="AB24" s="53"/>
      <c r="AC24" s="53"/>
    </row>
    <row r="25" spans="1:29" ht="15" x14ac:dyDescent="0.25">
      <c r="A25" s="1010" t="s">
        <v>286</v>
      </c>
      <c r="B25" s="1011"/>
      <c r="C25" s="1011"/>
      <c r="D25" s="1011"/>
      <c r="E25" s="1011"/>
      <c r="F25" s="1011"/>
      <c r="G25" s="1011"/>
      <c r="H25" s="1011"/>
      <c r="I25" s="1011"/>
      <c r="J25" s="1011"/>
      <c r="K25" s="1011"/>
      <c r="L25" s="1011"/>
      <c r="M25" s="1011"/>
      <c r="N25" s="1011"/>
      <c r="O25" s="1012"/>
      <c r="P25" s="1012"/>
      <c r="Q25" s="1012"/>
      <c r="R25" s="1013"/>
    </row>
    <row r="26" spans="1:29" ht="27.95" customHeight="1" x14ac:dyDescent="0.25">
      <c r="A26" s="603" t="s">
        <v>287</v>
      </c>
      <c r="B26" s="604"/>
      <c r="C26" s="604"/>
      <c r="D26" s="604"/>
      <c r="E26" s="604"/>
      <c r="F26" s="604"/>
      <c r="G26" s="604"/>
      <c r="H26" s="605"/>
      <c r="I26" s="591" t="s">
        <v>909</v>
      </c>
      <c r="J26" s="593"/>
      <c r="K26" s="606" t="s">
        <v>910</v>
      </c>
      <c r="L26" s="606"/>
      <c r="M26" s="594" t="s">
        <v>288</v>
      </c>
      <c r="N26" s="594"/>
      <c r="O26" s="594">
        <v>2026</v>
      </c>
      <c r="P26" s="594"/>
      <c r="Q26" s="594">
        <v>2027</v>
      </c>
      <c r="R26" s="594"/>
    </row>
    <row r="27" spans="1:29" x14ac:dyDescent="0.25">
      <c r="A27" s="595" t="s">
        <v>872</v>
      </c>
      <c r="B27" s="596"/>
      <c r="C27" s="596"/>
      <c r="D27" s="596"/>
      <c r="E27" s="596"/>
      <c r="F27" s="596"/>
      <c r="G27" s="596"/>
      <c r="H27" s="597"/>
      <c r="I27" s="598" t="s">
        <v>873</v>
      </c>
      <c r="J27" s="598"/>
      <c r="K27" s="1015"/>
      <c r="L27" s="1015"/>
      <c r="M27" s="598"/>
      <c r="N27" s="598"/>
      <c r="O27" s="598"/>
      <c r="P27" s="598"/>
      <c r="Q27" s="598"/>
      <c r="R27" s="598"/>
    </row>
    <row r="28" spans="1:29" ht="126.95" customHeight="1" x14ac:dyDescent="0.25">
      <c r="A28" s="1509" t="s">
        <v>874</v>
      </c>
      <c r="B28" s="1509"/>
      <c r="C28" s="1509"/>
      <c r="D28" s="1509"/>
      <c r="E28" s="1509"/>
      <c r="F28" s="1509"/>
      <c r="G28" s="1509"/>
      <c r="H28" s="1510"/>
      <c r="I28" s="598" t="s">
        <v>338</v>
      </c>
      <c r="J28" s="598"/>
      <c r="K28" s="1015"/>
      <c r="L28" s="1015"/>
      <c r="M28" s="598"/>
      <c r="N28" s="598"/>
      <c r="O28" s="598"/>
      <c r="P28" s="598"/>
      <c r="Q28" s="598"/>
      <c r="R28" s="598"/>
    </row>
    <row r="29" spans="1:29" ht="39" customHeight="1" x14ac:dyDescent="0.25">
      <c r="A29" s="595"/>
      <c r="B29" s="596"/>
      <c r="C29" s="596"/>
      <c r="D29" s="596"/>
      <c r="E29" s="596"/>
      <c r="F29" s="596"/>
      <c r="G29" s="596"/>
      <c r="H29" s="597"/>
      <c r="I29" s="598"/>
      <c r="J29" s="598"/>
      <c r="K29" s="1015"/>
      <c r="L29" s="1015"/>
      <c r="M29" s="598"/>
      <c r="N29" s="598"/>
      <c r="O29" s="598"/>
      <c r="P29" s="598"/>
      <c r="Q29" s="598"/>
      <c r="R29" s="598"/>
    </row>
    <row r="30" spans="1:29" ht="24.75" customHeight="1" x14ac:dyDescent="0.25">
      <c r="A30" s="603" t="s">
        <v>289</v>
      </c>
      <c r="B30" s="604"/>
      <c r="C30" s="604"/>
      <c r="D30" s="604"/>
      <c r="E30" s="604"/>
      <c r="F30" s="604"/>
      <c r="G30" s="604"/>
      <c r="H30" s="605"/>
      <c r="I30" s="591" t="s">
        <v>909</v>
      </c>
      <c r="J30" s="593"/>
      <c r="K30" s="606" t="s">
        <v>910</v>
      </c>
      <c r="L30" s="606"/>
      <c r="M30" s="594" t="s">
        <v>288</v>
      </c>
      <c r="N30" s="594"/>
      <c r="O30" s="594">
        <v>2026</v>
      </c>
      <c r="P30" s="594"/>
      <c r="Q30" s="594">
        <v>2027</v>
      </c>
      <c r="R30" s="594"/>
    </row>
    <row r="31" spans="1:29" ht="24.75" customHeight="1" x14ac:dyDescent="0.25">
      <c r="A31" s="1020"/>
      <c r="B31" s="1021"/>
      <c r="C31" s="1021"/>
      <c r="D31" s="1021"/>
      <c r="E31" s="1021"/>
      <c r="F31" s="1021"/>
      <c r="G31" s="1021"/>
      <c r="H31" s="1022"/>
      <c r="I31" s="607" t="s">
        <v>333</v>
      </c>
      <c r="J31" s="598"/>
      <c r="K31" s="607"/>
      <c r="L31" s="598"/>
      <c r="M31" s="598"/>
      <c r="N31" s="598"/>
      <c r="O31" s="607"/>
      <c r="P31" s="598"/>
      <c r="Q31" s="607"/>
      <c r="R31" s="598"/>
    </row>
    <row r="32" spans="1:29" ht="21.75" hidden="1" customHeight="1" x14ac:dyDescent="0.25">
      <c r="A32" s="595"/>
      <c r="B32" s="596"/>
      <c r="C32" s="596"/>
      <c r="D32" s="596"/>
      <c r="E32" s="596"/>
      <c r="F32" s="596"/>
      <c r="G32" s="596"/>
      <c r="H32" s="597"/>
      <c r="I32" s="607"/>
      <c r="J32" s="598"/>
      <c r="K32" s="607"/>
      <c r="L32" s="598"/>
      <c r="M32" s="598"/>
      <c r="N32" s="598"/>
      <c r="O32" s="607"/>
      <c r="P32" s="598"/>
      <c r="Q32" s="607"/>
      <c r="R32" s="598"/>
    </row>
    <row r="33" spans="1:18" ht="24.75" customHeight="1" x14ac:dyDescent="0.25">
      <c r="A33" s="603" t="s">
        <v>290</v>
      </c>
      <c r="B33" s="604"/>
      <c r="C33" s="604"/>
      <c r="D33" s="604"/>
      <c r="E33" s="604"/>
      <c r="F33" s="604"/>
      <c r="G33" s="604"/>
      <c r="H33" s="605"/>
      <c r="I33" s="591" t="s">
        <v>909</v>
      </c>
      <c r="J33" s="593"/>
      <c r="K33" s="606" t="s">
        <v>910</v>
      </c>
      <c r="L33" s="606"/>
      <c r="M33" s="594" t="s">
        <v>288</v>
      </c>
      <c r="N33" s="594"/>
      <c r="O33" s="594">
        <v>2026</v>
      </c>
      <c r="P33" s="594"/>
      <c r="Q33" s="594">
        <v>2027</v>
      </c>
      <c r="R33" s="594"/>
    </row>
    <row r="34" spans="1:18" ht="39" customHeight="1" x14ac:dyDescent="0.25">
      <c r="A34" s="603" t="s">
        <v>291</v>
      </c>
      <c r="B34" s="604"/>
      <c r="C34" s="604"/>
      <c r="D34" s="604"/>
      <c r="E34" s="604"/>
      <c r="F34" s="604"/>
      <c r="G34" s="604"/>
      <c r="H34" s="605"/>
      <c r="I34" s="591" t="s">
        <v>909</v>
      </c>
      <c r="J34" s="593"/>
      <c r="K34" s="606" t="s">
        <v>910</v>
      </c>
      <c r="L34" s="606"/>
      <c r="M34" s="594" t="s">
        <v>288</v>
      </c>
      <c r="N34" s="594"/>
      <c r="O34" s="594">
        <v>2026</v>
      </c>
      <c r="P34" s="594"/>
      <c r="Q34" s="594">
        <v>2027</v>
      </c>
      <c r="R34" s="594"/>
    </row>
    <row r="35" spans="1:18" x14ac:dyDescent="0.25">
      <c r="A35" s="609"/>
      <c r="B35" s="610"/>
      <c r="C35" s="610"/>
      <c r="D35" s="610"/>
      <c r="E35" s="610"/>
      <c r="F35" s="610"/>
      <c r="G35" s="610"/>
      <c r="H35" s="611"/>
      <c r="I35" s="598"/>
      <c r="J35" s="598"/>
      <c r="K35" s="598"/>
      <c r="L35" s="598"/>
      <c r="M35" s="598"/>
      <c r="N35" s="598"/>
      <c r="O35" s="598"/>
      <c r="P35" s="598"/>
      <c r="Q35" s="598"/>
      <c r="R35" s="598"/>
    </row>
    <row r="36" spans="1:18" x14ac:dyDescent="0.25">
      <c r="A36" s="609"/>
      <c r="B36" s="610"/>
      <c r="C36" s="610"/>
      <c r="D36" s="610"/>
      <c r="E36" s="610"/>
      <c r="F36" s="610"/>
      <c r="G36" s="610"/>
      <c r="H36" s="611"/>
      <c r="I36" s="598"/>
      <c r="J36" s="598"/>
      <c r="K36" s="598"/>
      <c r="L36" s="598"/>
      <c r="M36" s="598"/>
      <c r="N36" s="598"/>
      <c r="O36" s="598"/>
      <c r="P36" s="598"/>
      <c r="Q36" s="598"/>
      <c r="R36" s="598"/>
    </row>
    <row r="37" spans="1:18" x14ac:dyDescent="0.25">
      <c r="A37" s="609"/>
      <c r="B37" s="610"/>
      <c r="C37" s="610"/>
      <c r="D37" s="610"/>
      <c r="E37" s="610"/>
      <c r="F37" s="610"/>
      <c r="G37" s="610"/>
      <c r="H37" s="611"/>
      <c r="I37" s="1014"/>
      <c r="J37" s="598"/>
      <c r="K37" s="1014"/>
      <c r="L37" s="598"/>
      <c r="M37" s="598"/>
      <c r="N37" s="598"/>
      <c r="O37" s="1014"/>
      <c r="P37" s="598"/>
      <c r="Q37" s="1014"/>
      <c r="R37" s="598"/>
    </row>
    <row r="38" spans="1:18" hidden="1" x14ac:dyDescent="0.25">
      <c r="A38" s="609"/>
      <c r="B38" s="610"/>
      <c r="C38" s="610"/>
      <c r="D38" s="610"/>
      <c r="E38" s="610"/>
      <c r="F38" s="610"/>
      <c r="G38" s="610"/>
      <c r="H38" s="611"/>
      <c r="I38" s="598"/>
      <c r="J38" s="598"/>
      <c r="K38" s="598"/>
      <c r="L38" s="598"/>
      <c r="M38" s="598"/>
      <c r="N38" s="598"/>
      <c r="O38" s="598"/>
      <c r="P38" s="598"/>
      <c r="Q38" s="598"/>
      <c r="R38" s="598"/>
    </row>
    <row r="39" spans="1:18" hidden="1" x14ac:dyDescent="0.25">
      <c r="A39" s="609"/>
      <c r="B39" s="610"/>
      <c r="C39" s="610"/>
      <c r="D39" s="610"/>
      <c r="E39" s="610"/>
      <c r="F39" s="610"/>
      <c r="G39" s="610"/>
      <c r="H39" s="611"/>
      <c r="I39" s="598"/>
      <c r="J39" s="598"/>
      <c r="K39" s="598"/>
      <c r="L39" s="598"/>
      <c r="M39" s="598"/>
      <c r="N39" s="598"/>
      <c r="O39" s="598"/>
      <c r="P39" s="598"/>
      <c r="Q39" s="598"/>
      <c r="R39" s="598"/>
    </row>
    <row r="40" spans="1:18" hidden="1" x14ac:dyDescent="0.25"/>
    <row r="41" spans="1:18" x14ac:dyDescent="0.25">
      <c r="A41" s="600" t="s">
        <v>292</v>
      </c>
      <c r="B41" s="601"/>
      <c r="C41" s="601"/>
      <c r="D41" s="601"/>
      <c r="E41" s="601"/>
      <c r="F41" s="601"/>
      <c r="G41" s="601"/>
      <c r="H41" s="601"/>
      <c r="I41" s="601"/>
      <c r="J41" s="601"/>
      <c r="K41" s="601"/>
      <c r="L41" s="601"/>
      <c r="M41" s="601"/>
      <c r="N41" s="602"/>
    </row>
    <row r="42" spans="1:18" ht="44.25" customHeight="1" x14ac:dyDescent="0.25">
      <c r="A42" s="594" t="s">
        <v>293</v>
      </c>
      <c r="B42" s="594"/>
      <c r="C42" s="57" t="s">
        <v>294</v>
      </c>
      <c r="D42" s="57" t="s">
        <v>295</v>
      </c>
      <c r="E42" s="57" t="s">
        <v>296</v>
      </c>
      <c r="F42" s="57" t="s">
        <v>297</v>
      </c>
      <c r="G42" s="57" t="s">
        <v>298</v>
      </c>
      <c r="H42" s="57" t="s">
        <v>299</v>
      </c>
      <c r="I42" s="57" t="s">
        <v>300</v>
      </c>
      <c r="J42" s="57" t="s">
        <v>301</v>
      </c>
      <c r="K42" s="57" t="s">
        <v>302</v>
      </c>
      <c r="L42" s="57" t="s">
        <v>303</v>
      </c>
      <c r="M42" s="57" t="s">
        <v>304</v>
      </c>
      <c r="N42" s="57" t="s">
        <v>305</v>
      </c>
    </row>
    <row r="43" spans="1:18" ht="12" customHeight="1" x14ac:dyDescent="0.25">
      <c r="A43" s="612">
        <v>1</v>
      </c>
      <c r="B43" s="613"/>
      <c r="C43" s="254" t="s">
        <v>338</v>
      </c>
      <c r="D43" s="254"/>
      <c r="E43" s="254"/>
      <c r="F43" s="254"/>
      <c r="G43" s="254"/>
      <c r="H43" s="254"/>
      <c r="I43" s="254"/>
      <c r="J43" s="254"/>
      <c r="K43" s="254"/>
      <c r="L43" s="254"/>
      <c r="M43" s="254"/>
      <c r="N43" s="254"/>
    </row>
    <row r="44" spans="1:18" ht="12" customHeight="1" x14ac:dyDescent="0.25">
      <c r="A44" s="1036"/>
      <c r="B44" s="1037"/>
      <c r="C44" s="58"/>
      <c r="D44" s="125"/>
      <c r="E44" s="58"/>
      <c r="F44" s="58"/>
      <c r="G44" s="58"/>
      <c r="H44" s="58"/>
      <c r="I44" s="58"/>
      <c r="J44" s="58"/>
      <c r="K44" s="58"/>
      <c r="L44" s="58"/>
      <c r="M44" s="58"/>
      <c r="N44" s="58"/>
    </row>
    <row r="45" spans="1:18" ht="36" hidden="1" customHeight="1" x14ac:dyDescent="0.25">
      <c r="A45" s="62"/>
      <c r="B45" s="62"/>
      <c r="C45" s="62"/>
      <c r="D45" s="62"/>
      <c r="E45" s="62"/>
      <c r="F45" s="62"/>
      <c r="G45" s="62"/>
      <c r="H45" s="62"/>
      <c r="I45" s="62"/>
      <c r="J45" s="62"/>
      <c r="K45" s="62"/>
      <c r="L45" s="62"/>
      <c r="M45" s="62"/>
      <c r="N45" s="62"/>
    </row>
    <row r="46" spans="1:18" x14ac:dyDescent="0.25">
      <c r="A46" s="1029" t="s">
        <v>306</v>
      </c>
      <c r="B46" s="1030"/>
      <c r="C46" s="1030"/>
      <c r="D46" s="1030"/>
      <c r="E46" s="1030"/>
      <c r="F46" s="1030"/>
      <c r="G46" s="1030"/>
      <c r="H46" s="1030"/>
      <c r="I46" s="1030"/>
      <c r="J46" s="1030"/>
      <c r="K46" s="1030"/>
      <c r="L46" s="1030"/>
      <c r="M46" s="1030"/>
      <c r="N46" s="1031"/>
    </row>
    <row r="47" spans="1:18" ht="31.7" customHeight="1" x14ac:dyDescent="0.25">
      <c r="A47" s="63" t="s">
        <v>307</v>
      </c>
      <c r="B47" s="1032" t="s">
        <v>308</v>
      </c>
      <c r="C47" s="1033"/>
      <c r="D47" s="1033"/>
      <c r="E47" s="1033"/>
      <c r="F47" s="1034"/>
      <c r="G47" s="1035" t="s">
        <v>309</v>
      </c>
      <c r="H47" s="1035"/>
      <c r="I47" s="1035" t="s">
        <v>310</v>
      </c>
      <c r="J47" s="1035"/>
      <c r="K47" s="1035" t="s">
        <v>311</v>
      </c>
      <c r="L47" s="1035"/>
      <c r="M47" s="1000" t="s">
        <v>312</v>
      </c>
      <c r="N47" s="1000"/>
    </row>
    <row r="48" spans="1:18" ht="31.7" customHeight="1" x14ac:dyDescent="0.25">
      <c r="A48" s="63"/>
      <c r="B48" s="1493" t="s">
        <v>675</v>
      </c>
      <c r="C48" s="1494"/>
      <c r="D48" s="1494"/>
      <c r="E48" s="1494"/>
      <c r="F48" s="1495"/>
      <c r="G48" s="1496">
        <v>60</v>
      </c>
      <c r="H48" s="1497"/>
      <c r="I48" s="1496">
        <v>10</v>
      </c>
      <c r="J48" s="1497"/>
      <c r="K48" s="428"/>
      <c r="L48" s="429"/>
      <c r="M48" s="622">
        <f t="shared" ref="M48:M54" si="0">G48*I48</f>
        <v>600</v>
      </c>
      <c r="N48" s="1038"/>
    </row>
    <row r="49" spans="1:19" x14ac:dyDescent="0.25">
      <c r="A49" s="126" t="s">
        <v>447</v>
      </c>
      <c r="B49" s="1039" t="s">
        <v>911</v>
      </c>
      <c r="C49" s="1040"/>
      <c r="D49" s="1040"/>
      <c r="E49" s="1040"/>
      <c r="F49" s="1041"/>
      <c r="G49" s="1042">
        <v>30.1</v>
      </c>
      <c r="H49" s="1043"/>
      <c r="I49" s="1044">
        <v>20</v>
      </c>
      <c r="J49" s="1044"/>
      <c r="K49" s="1045">
        <f>I49*100/$Q$54/100</f>
        <v>0.16666666666666669</v>
      </c>
      <c r="L49" s="1046"/>
      <c r="M49" s="622">
        <f t="shared" si="0"/>
        <v>602</v>
      </c>
      <c r="N49" s="1038"/>
    </row>
    <row r="50" spans="1:19" x14ac:dyDescent="0.25">
      <c r="A50" s="126" t="s">
        <v>450</v>
      </c>
      <c r="B50" s="1039" t="s">
        <v>671</v>
      </c>
      <c r="C50" s="1040"/>
      <c r="D50" s="1040"/>
      <c r="E50" s="1040"/>
      <c r="F50" s="1041"/>
      <c r="G50" s="1042">
        <v>27.2</v>
      </c>
      <c r="H50" s="1043"/>
      <c r="I50" s="1044">
        <v>20</v>
      </c>
      <c r="J50" s="1044"/>
      <c r="K50" s="1045">
        <f t="shared" ref="K50:K54" si="1">I50*100/$Q$54/100</f>
        <v>0.16666666666666669</v>
      </c>
      <c r="L50" s="1046"/>
      <c r="M50" s="622">
        <f t="shared" si="0"/>
        <v>544</v>
      </c>
      <c r="N50" s="1038"/>
    </row>
    <row r="51" spans="1:19" x14ac:dyDescent="0.25">
      <c r="A51" s="126" t="s">
        <v>448</v>
      </c>
      <c r="B51" s="1039" t="s">
        <v>372</v>
      </c>
      <c r="C51" s="1040"/>
      <c r="D51" s="1040"/>
      <c r="E51" s="1040"/>
      <c r="F51" s="1041"/>
      <c r="G51" s="1042">
        <v>27.3</v>
      </c>
      <c r="H51" s="1043"/>
      <c r="I51" s="1044">
        <v>20</v>
      </c>
      <c r="J51" s="1044"/>
      <c r="K51" s="1045">
        <f t="shared" si="1"/>
        <v>0.16666666666666669</v>
      </c>
      <c r="L51" s="1046"/>
      <c r="M51" s="622">
        <f t="shared" si="0"/>
        <v>546</v>
      </c>
      <c r="N51" s="1038"/>
    </row>
    <row r="52" spans="1:19" x14ac:dyDescent="0.25">
      <c r="A52" s="126" t="s">
        <v>449</v>
      </c>
      <c r="B52" s="1039" t="s">
        <v>373</v>
      </c>
      <c r="C52" s="1040"/>
      <c r="D52" s="1040"/>
      <c r="E52" s="1040"/>
      <c r="F52" s="1041"/>
      <c r="G52" s="1042">
        <v>26.5</v>
      </c>
      <c r="H52" s="1043"/>
      <c r="I52" s="1064">
        <v>20</v>
      </c>
      <c r="J52" s="1065"/>
      <c r="K52" s="1045">
        <f t="shared" si="1"/>
        <v>0.16666666666666669</v>
      </c>
      <c r="L52" s="1046"/>
      <c r="M52" s="622">
        <f t="shared" si="0"/>
        <v>530</v>
      </c>
      <c r="N52" s="1038"/>
    </row>
    <row r="53" spans="1:19" x14ac:dyDescent="0.25">
      <c r="A53" s="126" t="s">
        <v>680</v>
      </c>
      <c r="B53" s="1039" t="s">
        <v>374</v>
      </c>
      <c r="C53" s="1040"/>
      <c r="D53" s="1040"/>
      <c r="E53" s="1040"/>
      <c r="F53" s="1041"/>
      <c r="G53" s="1042">
        <v>26.33</v>
      </c>
      <c r="H53" s="1043"/>
      <c r="I53" s="1064">
        <v>20</v>
      </c>
      <c r="J53" s="1065"/>
      <c r="K53" s="1045">
        <f t="shared" si="1"/>
        <v>0.16666666666666669</v>
      </c>
      <c r="L53" s="1046"/>
      <c r="M53" s="622">
        <f t="shared" si="0"/>
        <v>526.59999999999991</v>
      </c>
      <c r="N53" s="1038"/>
    </row>
    <row r="54" spans="1:19" x14ac:dyDescent="0.25">
      <c r="A54" s="126" t="s">
        <v>447</v>
      </c>
      <c r="B54" s="1039" t="s">
        <v>674</v>
      </c>
      <c r="C54" s="1040"/>
      <c r="D54" s="1040"/>
      <c r="E54" s="1040"/>
      <c r="F54" s="1041"/>
      <c r="G54" s="1042">
        <v>30.1</v>
      </c>
      <c r="H54" s="1043"/>
      <c r="I54" s="1044">
        <v>20</v>
      </c>
      <c r="J54" s="1044"/>
      <c r="K54" s="1045">
        <f t="shared" si="1"/>
        <v>0.16666666666666669</v>
      </c>
      <c r="L54" s="1046"/>
      <c r="M54" s="622">
        <f t="shared" si="0"/>
        <v>602</v>
      </c>
      <c r="N54" s="1038"/>
      <c r="Q54" s="50">
        <f>SUM(I49:J54)</f>
        <v>120</v>
      </c>
      <c r="S54" s="50">
        <v>100</v>
      </c>
    </row>
    <row r="55" spans="1:19" x14ac:dyDescent="0.25">
      <c r="A55" s="65">
        <f>COUNTA(B49:F54)</f>
        <v>6</v>
      </c>
      <c r="B55" s="1047" t="s">
        <v>313</v>
      </c>
      <c r="C55" s="1047"/>
      <c r="D55" s="1047"/>
      <c r="E55" s="1047"/>
      <c r="F55" s="1047"/>
      <c r="G55" s="1047"/>
      <c r="H55" s="1047"/>
      <c r="I55" s="1047"/>
      <c r="J55" s="1047"/>
      <c r="K55" s="1047"/>
      <c r="L55" s="1048"/>
      <c r="M55" s="1049">
        <f>SUM(M48:N54)</f>
        <v>3950.6</v>
      </c>
      <c r="N55" s="1050"/>
    </row>
    <row r="56" spans="1:19" x14ac:dyDescent="0.25">
      <c r="A56" s="62"/>
      <c r="B56" s="62"/>
      <c r="C56" s="62"/>
      <c r="D56" s="62"/>
      <c r="E56" s="62"/>
      <c r="F56" s="62"/>
      <c r="G56" s="62"/>
      <c r="H56" s="62"/>
      <c r="I56" s="62"/>
      <c r="J56" s="62"/>
      <c r="K56" s="62"/>
      <c r="L56" s="62"/>
      <c r="M56" s="62"/>
      <c r="N56" s="62"/>
    </row>
    <row r="57" spans="1:19" x14ac:dyDescent="0.25">
      <c r="A57" s="1029" t="s">
        <v>314</v>
      </c>
      <c r="B57" s="1030"/>
      <c r="C57" s="1030"/>
      <c r="D57" s="1030"/>
      <c r="E57" s="1030"/>
      <c r="F57" s="1030"/>
      <c r="G57" s="1030"/>
      <c r="H57" s="1030"/>
      <c r="I57" s="1030"/>
      <c r="J57" s="1030"/>
      <c r="K57" s="1030"/>
      <c r="L57" s="1030"/>
      <c r="M57" s="1030"/>
      <c r="N57" s="1031"/>
    </row>
    <row r="58" spans="1:19" x14ac:dyDescent="0.25">
      <c r="A58" s="1051" t="s">
        <v>315</v>
      </c>
      <c r="B58" s="1052"/>
      <c r="C58" s="1052"/>
      <c r="D58" s="1053"/>
      <c r="E58" s="1051" t="s">
        <v>115</v>
      </c>
      <c r="F58" s="1052"/>
      <c r="G58" s="1052"/>
      <c r="H58" s="1052"/>
      <c r="I58" s="1052"/>
      <c r="J58" s="1052"/>
      <c r="K58" s="1052"/>
      <c r="L58" s="1052"/>
      <c r="M58" s="1054" t="s">
        <v>316</v>
      </c>
      <c r="N58" s="1055"/>
    </row>
    <row r="59" spans="1:19" x14ac:dyDescent="0.25">
      <c r="A59" s="1057"/>
      <c r="B59" s="1058"/>
      <c r="C59" s="1058"/>
      <c r="D59" s="1059"/>
      <c r="E59" s="1057"/>
      <c r="F59" s="1058"/>
      <c r="G59" s="1058"/>
      <c r="H59" s="1058"/>
      <c r="I59" s="1058"/>
      <c r="J59" s="1058"/>
      <c r="K59" s="1058"/>
      <c r="L59" s="1058"/>
      <c r="M59" s="1062"/>
      <c r="N59" s="1063"/>
    </row>
    <row r="60" spans="1:19" x14ac:dyDescent="0.25">
      <c r="A60" s="1057"/>
      <c r="B60" s="1058"/>
      <c r="C60" s="1058"/>
      <c r="D60" s="1059"/>
      <c r="E60" s="1057"/>
      <c r="F60" s="1058"/>
      <c r="G60" s="1058"/>
      <c r="H60" s="1058"/>
      <c r="I60" s="1058"/>
      <c r="J60" s="1058"/>
      <c r="K60" s="1058"/>
      <c r="L60" s="1058"/>
      <c r="M60" s="1060"/>
      <c r="N60" s="1061"/>
    </row>
    <row r="61" spans="1:19" x14ac:dyDescent="0.25">
      <c r="A61" s="1054" t="s">
        <v>317</v>
      </c>
      <c r="B61" s="1056"/>
      <c r="C61" s="1056"/>
      <c r="D61" s="1056"/>
      <c r="E61" s="1056"/>
      <c r="F61" s="1056"/>
      <c r="G61" s="1056"/>
      <c r="H61" s="1056"/>
      <c r="I61" s="1056"/>
      <c r="J61" s="1056"/>
      <c r="K61" s="1056"/>
      <c r="L61" s="1055"/>
      <c r="M61" s="1049">
        <f>SUM(M55+M59)</f>
        <v>3950.6</v>
      </c>
      <c r="N61" s="1050"/>
    </row>
    <row r="65379" spans="251:255" x14ac:dyDescent="0.25">
      <c r="IQ65379" s="51" t="s">
        <v>318</v>
      </c>
      <c r="IR65379" s="51" t="s">
        <v>319</v>
      </c>
      <c r="IS65379" s="51" t="s">
        <v>320</v>
      </c>
      <c r="IT65379" s="51" t="s">
        <v>321</v>
      </c>
      <c r="IU65379" s="51" t="s">
        <v>322</v>
      </c>
    </row>
    <row r="65380" spans="251:255" x14ac:dyDescent="0.25">
      <c r="IQ65380" s="51" t="e">
        <f>#REF!&amp;$C$9</f>
        <v>#REF!</v>
      </c>
      <c r="IR65380" s="51" t="e">
        <f>#REF!</f>
        <v>#REF!</v>
      </c>
      <c r="IS65380" s="51" t="e">
        <f>$B$24&amp;" - "&amp;#REF!&amp;" - "&amp;#REF!&amp;" - "&amp;#REF!&amp;" - "&amp;#REF!&amp;" - "&amp;#REF!&amp;" - "&amp;#REF!&amp;" - "&amp;#REF!</f>
        <v>#REF!</v>
      </c>
      <c r="IT65380" s="51" t="e">
        <f>$A$27&amp;": "&amp;$I$27&amp;" - "&amp;#REF!&amp;": "&amp;$I$28&amp;" - "&amp;#REF!&amp;": "&amp;#REF!&amp;" - "&amp;#REF!&amp;": "&amp;#REF!&amp;" - "&amp;#REF!&amp;": "&amp;#REF!&amp;" - "&amp;#REF!&amp;": "&amp;#REF!&amp;" - "&amp;#REF!&amp;": "&amp;#REF!&amp;" - "&amp;$A$30&amp;": "&amp;$I$30&amp;" - "&amp;#REF!&amp;": "&amp;#REF!&amp;" - "&amp;#REF!&amp;": "&amp;#REF!&amp;" - "&amp;#REF!&amp;": "&amp;#REF!&amp;" - "&amp;#REF!&amp;": "&amp;#REF!&amp;" - "&amp;#REF!&amp;": "&amp;#REF!</f>
        <v>#REF!</v>
      </c>
      <c r="IU65380" s="51" t="e">
        <f>#REF!</f>
        <v>#REF!</v>
      </c>
    </row>
  </sheetData>
  <mergeCells count="168">
    <mergeCell ref="A60:D60"/>
    <mergeCell ref="E60:L60"/>
    <mergeCell ref="M60:N60"/>
    <mergeCell ref="A61:L61"/>
    <mergeCell ref="M61:N61"/>
    <mergeCell ref="A57:N57"/>
    <mergeCell ref="A58:D58"/>
    <mergeCell ref="E58:L58"/>
    <mergeCell ref="M58:N58"/>
    <mergeCell ref="A59:D59"/>
    <mergeCell ref="E59:L59"/>
    <mergeCell ref="M59:N59"/>
    <mergeCell ref="B54:F54"/>
    <mergeCell ref="G54:H54"/>
    <mergeCell ref="I54:J54"/>
    <mergeCell ref="K54:L54"/>
    <mergeCell ref="M54:N54"/>
    <mergeCell ref="B55:L55"/>
    <mergeCell ref="M55:N55"/>
    <mergeCell ref="B52:F52"/>
    <mergeCell ref="G52:H52"/>
    <mergeCell ref="I52:J52"/>
    <mergeCell ref="K52:L52"/>
    <mergeCell ref="M52:N52"/>
    <mergeCell ref="B53:F53"/>
    <mergeCell ref="G53:H53"/>
    <mergeCell ref="I53:J53"/>
    <mergeCell ref="K53:L53"/>
    <mergeCell ref="M53:N53"/>
    <mergeCell ref="B50:F50"/>
    <mergeCell ref="G50:H50"/>
    <mergeCell ref="I50:J50"/>
    <mergeCell ref="K50:L50"/>
    <mergeCell ref="M50:N50"/>
    <mergeCell ref="B51:F51"/>
    <mergeCell ref="G51:H51"/>
    <mergeCell ref="I51:J51"/>
    <mergeCell ref="K51:L51"/>
    <mergeCell ref="M51:N51"/>
    <mergeCell ref="B48:F48"/>
    <mergeCell ref="G48:H48"/>
    <mergeCell ref="I48:J48"/>
    <mergeCell ref="M48:N48"/>
    <mergeCell ref="B49:F49"/>
    <mergeCell ref="G49:H49"/>
    <mergeCell ref="I49:J49"/>
    <mergeCell ref="K49:L49"/>
    <mergeCell ref="M49:N49"/>
    <mergeCell ref="A41:N41"/>
    <mergeCell ref="A42:B42"/>
    <mergeCell ref="A43:B43"/>
    <mergeCell ref="A44:B44"/>
    <mergeCell ref="A46:N46"/>
    <mergeCell ref="B47:F47"/>
    <mergeCell ref="G47:H47"/>
    <mergeCell ref="I47:J47"/>
    <mergeCell ref="K47:L47"/>
    <mergeCell ref="M47:N47"/>
    <mergeCell ref="A39:H39"/>
    <mergeCell ref="I39:J39"/>
    <mergeCell ref="K39:L39"/>
    <mergeCell ref="M39:N39"/>
    <mergeCell ref="O39:P39"/>
    <mergeCell ref="Q39:R39"/>
    <mergeCell ref="A38:H38"/>
    <mergeCell ref="I38:J38"/>
    <mergeCell ref="K38:L38"/>
    <mergeCell ref="M38:N38"/>
    <mergeCell ref="O38:P38"/>
    <mergeCell ref="Q38:R38"/>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A33:H33"/>
    <mergeCell ref="I33:J33"/>
    <mergeCell ref="K33:L33"/>
    <mergeCell ref="M33:N33"/>
    <mergeCell ref="O33:P33"/>
    <mergeCell ref="Q33:R33"/>
    <mergeCell ref="A32:H32"/>
    <mergeCell ref="I32:J32"/>
    <mergeCell ref="K32:L32"/>
    <mergeCell ref="M32:N32"/>
    <mergeCell ref="O32:P32"/>
    <mergeCell ref="Q32:R32"/>
    <mergeCell ref="A31:H31"/>
    <mergeCell ref="I31:J31"/>
    <mergeCell ref="K31:L31"/>
    <mergeCell ref="M31:N31"/>
    <mergeCell ref="O31:P31"/>
    <mergeCell ref="Q31:R31"/>
    <mergeCell ref="A30:H30"/>
    <mergeCell ref="I30:J30"/>
    <mergeCell ref="K30:L30"/>
    <mergeCell ref="M30:N30"/>
    <mergeCell ref="O30:P30"/>
    <mergeCell ref="Q30:R30"/>
    <mergeCell ref="A28:H28"/>
    <mergeCell ref="I28:J28"/>
    <mergeCell ref="K28:L28"/>
    <mergeCell ref="M28:N28"/>
    <mergeCell ref="O28:P28"/>
    <mergeCell ref="Q28:R28"/>
    <mergeCell ref="A29:H29"/>
    <mergeCell ref="I29:J29"/>
    <mergeCell ref="K29:L29"/>
    <mergeCell ref="M29:N29"/>
    <mergeCell ref="O29:P29"/>
    <mergeCell ref="Q29:R29"/>
    <mergeCell ref="A27:H27"/>
    <mergeCell ref="I27:J27"/>
    <mergeCell ref="K27:L27"/>
    <mergeCell ref="M27:N27"/>
    <mergeCell ref="O27:P27"/>
    <mergeCell ref="Q27:R27"/>
    <mergeCell ref="A26:H26"/>
    <mergeCell ref="I26:J26"/>
    <mergeCell ref="K26:L26"/>
    <mergeCell ref="M26:N26"/>
    <mergeCell ref="O26:P26"/>
    <mergeCell ref="Q26:R26"/>
    <mergeCell ref="A10:B22"/>
    <mergeCell ref="C10:N22"/>
    <mergeCell ref="A23:N23"/>
    <mergeCell ref="B24:G24"/>
    <mergeCell ref="I24:N24"/>
    <mergeCell ref="A25:R25"/>
    <mergeCell ref="A8:D8"/>
    <mergeCell ref="E8:H8"/>
    <mergeCell ref="I8:J8"/>
    <mergeCell ref="K8:L8"/>
    <mergeCell ref="M8:N8"/>
    <mergeCell ref="A9:B9"/>
    <mergeCell ref="C9:N9"/>
    <mergeCell ref="A6:D7"/>
    <mergeCell ref="E6:H7"/>
    <mergeCell ref="I6:N6"/>
    <mergeCell ref="I7:J7"/>
    <mergeCell ref="K7:L7"/>
    <mergeCell ref="M7:N7"/>
    <mergeCell ref="A1:N1"/>
    <mergeCell ref="A3:D3"/>
    <mergeCell ref="E3:H3"/>
    <mergeCell ref="I3:N3"/>
    <mergeCell ref="A4:D5"/>
    <mergeCell ref="E4:H5"/>
    <mergeCell ref="I4:N5"/>
  </mergeCells>
  <conditionalFormatting sqref="C43:N44">
    <cfRule type="cellIs" dxfId="10"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3:N44" xr:uid="{00000000-0002-0000-2900-000000000000}"/>
  </dataValidations>
  <pageMargins left="0.74803149606299213" right="0.74803149606299213" top="0.98425196850393704" bottom="0.98425196850393704" header="0.51181102362204722" footer="0.51181102362204722"/>
  <pageSetup paperSize="9" fitToHeight="0" orientation="landscape" r:id="rId1"/>
  <headerFooter alignWithMargins="0"/>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IU65388"/>
  <sheetViews>
    <sheetView topLeftCell="A31" zoomScaleNormal="100" workbookViewId="0">
      <selection activeCell="T33" sqref="T33"/>
    </sheetView>
  </sheetViews>
  <sheetFormatPr defaultColWidth="9.140625" defaultRowHeight="12.75" x14ac:dyDescent="0.25"/>
  <cols>
    <col min="1" max="1" width="9.42578125" style="50" customWidth="1"/>
    <col min="2" max="2" width="15.28515625" style="50" customWidth="1"/>
    <col min="3" max="3" width="6.28515625" style="50" customWidth="1"/>
    <col min="4" max="7" width="6.5703125" style="50" customWidth="1"/>
    <col min="8" max="8" width="5.42578125" style="50" customWidth="1"/>
    <col min="9" max="9" width="6.5703125" style="50" customWidth="1"/>
    <col min="10" max="10" width="6.85546875" style="50" customWidth="1"/>
    <col min="11" max="11" width="6.5703125" style="50" customWidth="1"/>
    <col min="12" max="12" width="7" style="50" customWidth="1"/>
    <col min="13" max="13" width="6.5703125" style="50" customWidth="1"/>
    <col min="14" max="14" width="7.28515625" style="50" customWidth="1"/>
    <col min="15" max="15" width="7.5703125" style="50" customWidth="1"/>
    <col min="16" max="16" width="3.5703125" style="50" customWidth="1"/>
    <col min="17" max="17" width="22.85546875" style="50" customWidth="1"/>
    <col min="18" max="18" width="5.28515625" style="50" customWidth="1"/>
    <col min="19" max="19" width="9.140625" style="50"/>
    <col min="20" max="20" width="13.28515625" style="50" customWidth="1"/>
    <col min="21" max="244" width="9.140625" style="50"/>
    <col min="245" max="245" width="14.140625" style="50" bestFit="1" customWidth="1"/>
    <col min="246" max="16384" width="9.140625" style="50"/>
  </cols>
  <sheetData>
    <row r="1" spans="1:18" ht="18" customHeight="1" thickBot="1" x14ac:dyDescent="0.3">
      <c r="A1" s="520" t="s">
        <v>387</v>
      </c>
      <c r="B1" s="520"/>
      <c r="C1" s="520"/>
      <c r="D1" s="520"/>
      <c r="E1" s="520"/>
      <c r="F1" s="520"/>
      <c r="G1" s="520"/>
      <c r="H1" s="520"/>
      <c r="I1" s="520"/>
      <c r="J1" s="520"/>
      <c r="K1" s="520"/>
      <c r="L1" s="520"/>
      <c r="M1" s="520"/>
      <c r="N1" s="520"/>
    </row>
    <row r="2" spans="1:18" s="52" customFormat="1" ht="37.5" customHeight="1" x14ac:dyDescent="0.25">
      <c r="A2" s="521" t="s">
        <v>388</v>
      </c>
      <c r="B2" s="522"/>
      <c r="C2" s="522"/>
      <c r="D2" s="523"/>
      <c r="E2" s="524" t="s">
        <v>881</v>
      </c>
      <c r="F2" s="525"/>
      <c r="G2" s="525"/>
      <c r="H2" s="526"/>
      <c r="I2" s="1091" t="s">
        <v>390</v>
      </c>
      <c r="J2" s="1092"/>
      <c r="K2" s="1092"/>
      <c r="L2" s="1092"/>
      <c r="M2" s="1092"/>
      <c r="N2" s="1093"/>
    </row>
    <row r="3" spans="1:18" s="52" customFormat="1" ht="12.75" customHeight="1" x14ac:dyDescent="0.25">
      <c r="A3" s="529" t="s">
        <v>389</v>
      </c>
      <c r="B3" s="530"/>
      <c r="C3" s="530"/>
      <c r="D3" s="531"/>
      <c r="E3" s="535" t="s">
        <v>969</v>
      </c>
      <c r="F3" s="536"/>
      <c r="G3" s="536"/>
      <c r="H3" s="536"/>
      <c r="I3" s="537" t="s">
        <v>510</v>
      </c>
      <c r="J3" s="538"/>
      <c r="K3" s="538"/>
      <c r="L3" s="992"/>
      <c r="M3" s="992"/>
      <c r="N3" s="993"/>
    </row>
    <row r="4" spans="1:18" s="52" customFormat="1" ht="21.75" customHeight="1" x14ac:dyDescent="0.25">
      <c r="A4" s="532"/>
      <c r="B4" s="533"/>
      <c r="C4" s="533"/>
      <c r="D4" s="534"/>
      <c r="E4" s="536"/>
      <c r="F4" s="536"/>
      <c r="G4" s="536"/>
      <c r="H4" s="536"/>
      <c r="I4" s="994"/>
      <c r="J4" s="995"/>
      <c r="K4" s="995"/>
      <c r="L4" s="995"/>
      <c r="M4" s="995"/>
      <c r="N4" s="996"/>
    </row>
    <row r="5" spans="1:18" s="52" customFormat="1" ht="21.75" customHeight="1" x14ac:dyDescent="0.25">
      <c r="A5" s="557" t="s">
        <v>279</v>
      </c>
      <c r="B5" s="558"/>
      <c r="C5" s="558"/>
      <c r="D5" s="559"/>
      <c r="E5" s="563" t="s">
        <v>882</v>
      </c>
      <c r="F5" s="563"/>
      <c r="G5" s="563"/>
      <c r="H5" s="564"/>
      <c r="I5" s="997" t="s">
        <v>280</v>
      </c>
      <c r="J5" s="997"/>
      <c r="K5" s="997"/>
      <c r="L5" s="997"/>
      <c r="M5" s="997"/>
      <c r="N5" s="997"/>
    </row>
    <row r="6" spans="1:18" s="52" customFormat="1" ht="19.5" customHeight="1" x14ac:dyDescent="0.25">
      <c r="A6" s="560"/>
      <c r="B6" s="561"/>
      <c r="C6" s="561"/>
      <c r="D6" s="562"/>
      <c r="E6" s="565"/>
      <c r="F6" s="565"/>
      <c r="G6" s="565"/>
      <c r="H6" s="566"/>
      <c r="I6" s="998">
        <v>2026</v>
      </c>
      <c r="J6" s="999"/>
      <c r="K6" s="1000">
        <v>2027</v>
      </c>
      <c r="L6" s="1000"/>
      <c r="M6" s="1000">
        <v>2028</v>
      </c>
      <c r="N6" s="1000"/>
    </row>
    <row r="7" spans="1:18" s="52" customFormat="1" ht="31.7" customHeight="1" x14ac:dyDescent="0.25">
      <c r="A7" s="544" t="s">
        <v>281</v>
      </c>
      <c r="B7" s="545"/>
      <c r="C7" s="545"/>
      <c r="D7" s="546"/>
      <c r="E7" s="547"/>
      <c r="F7" s="547"/>
      <c r="G7" s="547"/>
      <c r="H7" s="548"/>
      <c r="I7" s="989" t="s">
        <v>338</v>
      </c>
      <c r="J7" s="990"/>
      <c r="K7" s="991"/>
      <c r="L7" s="991"/>
      <c r="M7" s="991"/>
      <c r="N7" s="991"/>
    </row>
    <row r="8" spans="1:18" ht="45.95" customHeight="1" x14ac:dyDescent="0.25">
      <c r="A8" s="552" t="s">
        <v>283</v>
      </c>
      <c r="B8" s="553"/>
      <c r="C8" s="554"/>
      <c r="D8" s="555"/>
      <c r="E8" s="555"/>
      <c r="F8" s="555"/>
      <c r="G8" s="555"/>
      <c r="H8" s="555"/>
      <c r="I8" s="555"/>
      <c r="J8" s="555"/>
      <c r="K8" s="555"/>
      <c r="L8" s="555"/>
      <c r="M8" s="555"/>
      <c r="N8" s="556"/>
    </row>
    <row r="9" spans="1:18" ht="38.25" hidden="1" customHeight="1" x14ac:dyDescent="0.25">
      <c r="A9" s="552"/>
      <c r="B9" s="553"/>
      <c r="C9" s="573"/>
      <c r="D9" s="574"/>
      <c r="E9" s="574"/>
      <c r="F9" s="574"/>
      <c r="G9" s="574"/>
      <c r="H9" s="574"/>
      <c r="I9" s="574"/>
      <c r="J9" s="574"/>
      <c r="K9" s="574"/>
      <c r="L9" s="574"/>
      <c r="M9" s="574"/>
      <c r="N9" s="575"/>
    </row>
    <row r="10" spans="1:18" ht="19.5" customHeight="1" x14ac:dyDescent="0.25">
      <c r="A10" s="576" t="s">
        <v>284</v>
      </c>
      <c r="B10" s="577"/>
      <c r="C10" s="1001" t="s">
        <v>968</v>
      </c>
      <c r="D10" s="1083"/>
      <c r="E10" s="1083"/>
      <c r="F10" s="1083"/>
      <c r="G10" s="1083"/>
      <c r="H10" s="1083"/>
      <c r="I10" s="1083"/>
      <c r="J10" s="1083"/>
      <c r="K10" s="1083"/>
      <c r="L10" s="1083"/>
      <c r="M10" s="1083"/>
      <c r="N10" s="1084"/>
    </row>
    <row r="11" spans="1:18" ht="19.5" customHeight="1" x14ac:dyDescent="0.25">
      <c r="A11" s="578"/>
      <c r="B11" s="579"/>
      <c r="C11" s="1085"/>
      <c r="D11" s="1086"/>
      <c r="E11" s="1086"/>
      <c r="F11" s="1086"/>
      <c r="G11" s="1086"/>
      <c r="H11" s="1086"/>
      <c r="I11" s="1086"/>
      <c r="J11" s="1086"/>
      <c r="K11" s="1086"/>
      <c r="L11" s="1086"/>
      <c r="M11" s="1086"/>
      <c r="N11" s="1087"/>
      <c r="O11" s="323"/>
      <c r="P11" s="323"/>
      <c r="Q11" s="490"/>
      <c r="R11" s="491"/>
    </row>
    <row r="12" spans="1:18" ht="22.7" customHeight="1" x14ac:dyDescent="0.25">
      <c r="A12" s="578"/>
      <c r="B12" s="579"/>
      <c r="C12" s="1085"/>
      <c r="D12" s="1086"/>
      <c r="E12" s="1086"/>
      <c r="F12" s="1086"/>
      <c r="G12" s="1086"/>
      <c r="H12" s="1086"/>
      <c r="I12" s="1086"/>
      <c r="J12" s="1086"/>
      <c r="K12" s="1086"/>
      <c r="L12" s="1086"/>
      <c r="M12" s="1086"/>
      <c r="N12" s="1087"/>
      <c r="Q12" s="275"/>
    </row>
    <row r="13" spans="1:18" ht="21" customHeight="1" x14ac:dyDescent="0.25">
      <c r="A13" s="578"/>
      <c r="B13" s="579"/>
      <c r="C13" s="1085"/>
      <c r="D13" s="1086"/>
      <c r="E13" s="1086"/>
      <c r="F13" s="1086"/>
      <c r="G13" s="1086"/>
      <c r="H13" s="1086"/>
      <c r="I13" s="1086"/>
      <c r="J13" s="1086"/>
      <c r="K13" s="1086"/>
      <c r="L13" s="1086"/>
      <c r="M13" s="1086"/>
      <c r="N13" s="1087"/>
    </row>
    <row r="14" spans="1:18" ht="18.95" hidden="1" customHeight="1" x14ac:dyDescent="0.25">
      <c r="A14" s="578"/>
      <c r="B14" s="579"/>
      <c r="C14" s="1085"/>
      <c r="D14" s="1086"/>
      <c r="E14" s="1086"/>
      <c r="F14" s="1086"/>
      <c r="G14" s="1086"/>
      <c r="H14" s="1086"/>
      <c r="I14" s="1086"/>
      <c r="J14" s="1086"/>
      <c r="K14" s="1086"/>
      <c r="L14" s="1086"/>
      <c r="M14" s="1086"/>
      <c r="N14" s="1087"/>
    </row>
    <row r="15" spans="1:18" ht="16.5" hidden="1" customHeight="1" x14ac:dyDescent="0.25">
      <c r="A15" s="578"/>
      <c r="B15" s="579"/>
      <c r="C15" s="1085"/>
      <c r="D15" s="1086"/>
      <c r="E15" s="1086"/>
      <c r="F15" s="1086"/>
      <c r="G15" s="1086"/>
      <c r="H15" s="1086"/>
      <c r="I15" s="1086"/>
      <c r="J15" s="1086"/>
      <c r="K15" s="1086"/>
      <c r="L15" s="1086"/>
      <c r="M15" s="1086"/>
      <c r="N15" s="1087"/>
    </row>
    <row r="16" spans="1:18" ht="23.25" hidden="1" customHeight="1" x14ac:dyDescent="0.25">
      <c r="A16" s="578"/>
      <c r="B16" s="579"/>
      <c r="C16" s="1085"/>
      <c r="D16" s="1086"/>
      <c r="E16" s="1086"/>
      <c r="F16" s="1086"/>
      <c r="G16" s="1086"/>
      <c r="H16" s="1086"/>
      <c r="I16" s="1086"/>
      <c r="J16" s="1086"/>
      <c r="K16" s="1086"/>
      <c r="L16" s="1086"/>
      <c r="M16" s="1086"/>
      <c r="N16" s="1087"/>
    </row>
    <row r="17" spans="1:29" ht="20.25" customHeight="1" x14ac:dyDescent="0.25">
      <c r="A17" s="578"/>
      <c r="B17" s="579"/>
      <c r="C17" s="1085"/>
      <c r="D17" s="1086"/>
      <c r="E17" s="1086"/>
      <c r="F17" s="1086"/>
      <c r="G17" s="1086"/>
      <c r="H17" s="1086"/>
      <c r="I17" s="1086"/>
      <c r="J17" s="1086"/>
      <c r="K17" s="1086"/>
      <c r="L17" s="1086"/>
      <c r="M17" s="1086"/>
      <c r="N17" s="1087"/>
    </row>
    <row r="18" spans="1:29" ht="13.7" customHeight="1" x14ac:dyDescent="0.25">
      <c r="A18" s="578"/>
      <c r="B18" s="579"/>
      <c r="C18" s="1085"/>
      <c r="D18" s="1086"/>
      <c r="E18" s="1086"/>
      <c r="F18" s="1086"/>
      <c r="G18" s="1086"/>
      <c r="H18" s="1086"/>
      <c r="I18" s="1086"/>
      <c r="J18" s="1086"/>
      <c r="K18" s="1086"/>
      <c r="L18" s="1086"/>
      <c r="M18" s="1086"/>
      <c r="N18" s="1087"/>
    </row>
    <row r="19" spans="1:29" ht="13.7" customHeight="1" x14ac:dyDescent="0.25">
      <c r="A19" s="578"/>
      <c r="B19" s="579"/>
      <c r="C19" s="1085"/>
      <c r="D19" s="1086"/>
      <c r="E19" s="1086"/>
      <c r="F19" s="1086"/>
      <c r="G19" s="1086"/>
      <c r="H19" s="1086"/>
      <c r="I19" s="1086"/>
      <c r="J19" s="1086"/>
      <c r="K19" s="1086"/>
      <c r="L19" s="1086"/>
      <c r="M19" s="1086"/>
      <c r="N19" s="1087"/>
    </row>
    <row r="20" spans="1:29" ht="13.7" customHeight="1" x14ac:dyDescent="0.25">
      <c r="A20" s="578"/>
      <c r="B20" s="579"/>
      <c r="C20" s="1085"/>
      <c r="D20" s="1086"/>
      <c r="E20" s="1086"/>
      <c r="F20" s="1086"/>
      <c r="G20" s="1086"/>
      <c r="H20" s="1086"/>
      <c r="I20" s="1086"/>
      <c r="J20" s="1086"/>
      <c r="K20" s="1086"/>
      <c r="L20" s="1086"/>
      <c r="M20" s="1086"/>
      <c r="N20" s="1087"/>
    </row>
    <row r="21" spans="1:29" ht="13.7" customHeight="1" x14ac:dyDescent="0.25">
      <c r="A21" s="578"/>
      <c r="B21" s="579"/>
      <c r="C21" s="1085"/>
      <c r="D21" s="1086"/>
      <c r="E21" s="1086"/>
      <c r="F21" s="1086"/>
      <c r="G21" s="1086"/>
      <c r="H21" s="1086"/>
      <c r="I21" s="1086"/>
      <c r="J21" s="1086"/>
      <c r="K21" s="1086"/>
      <c r="L21" s="1086"/>
      <c r="M21" s="1086"/>
      <c r="N21" s="1087"/>
    </row>
    <row r="22" spans="1:29" ht="13.7" customHeight="1" x14ac:dyDescent="0.25">
      <c r="A22" s="580"/>
      <c r="B22" s="581"/>
      <c r="C22" s="1088"/>
      <c r="D22" s="1089"/>
      <c r="E22" s="1089"/>
      <c r="F22" s="1089"/>
      <c r="G22" s="1089"/>
      <c r="H22" s="1089"/>
      <c r="I22" s="1089"/>
      <c r="J22" s="1089"/>
      <c r="K22" s="1089"/>
      <c r="L22" s="1089"/>
      <c r="M22" s="1089"/>
      <c r="N22" s="1090"/>
    </row>
    <row r="23" spans="1:29" ht="18.95" customHeight="1" x14ac:dyDescent="0.25">
      <c r="A23" s="591" t="s">
        <v>0</v>
      </c>
      <c r="B23" s="592"/>
      <c r="C23" s="592"/>
      <c r="D23" s="592"/>
      <c r="E23" s="592"/>
      <c r="F23" s="592"/>
      <c r="G23" s="592"/>
      <c r="H23" s="592"/>
      <c r="I23" s="592"/>
      <c r="J23" s="592"/>
      <c r="K23" s="592"/>
      <c r="L23" s="592"/>
      <c r="M23" s="592"/>
      <c r="N23" s="593"/>
      <c r="R23" s="53"/>
      <c r="S23" s="53"/>
      <c r="T23" s="53"/>
      <c r="U23" s="53"/>
      <c r="V23" s="53"/>
      <c r="W23" s="53"/>
      <c r="X23" s="53"/>
      <c r="Y23" s="53"/>
      <c r="Z23" s="53"/>
      <c r="AA23" s="53"/>
      <c r="AB23" s="53"/>
      <c r="AC23" s="53"/>
    </row>
    <row r="24" spans="1:29" ht="27" customHeight="1" x14ac:dyDescent="0.25">
      <c r="A24" s="54">
        <v>1</v>
      </c>
      <c r="B24" s="570"/>
      <c r="C24" s="571"/>
      <c r="D24" s="571"/>
      <c r="E24" s="571"/>
      <c r="F24" s="571"/>
      <c r="G24" s="572"/>
      <c r="H24" s="54">
        <v>6</v>
      </c>
      <c r="I24" s="570"/>
      <c r="J24" s="571"/>
      <c r="K24" s="571"/>
      <c r="L24" s="571"/>
      <c r="M24" s="571"/>
      <c r="N24" s="572"/>
      <c r="R24" s="53"/>
      <c r="S24" s="53"/>
      <c r="T24" s="53"/>
      <c r="U24" s="53"/>
      <c r="V24" s="53"/>
      <c r="W24" s="53"/>
      <c r="X24" s="53"/>
      <c r="Y24" s="53"/>
      <c r="Z24" s="53"/>
      <c r="AA24" s="53"/>
      <c r="AB24" s="53"/>
      <c r="AC24" s="53"/>
    </row>
    <row r="25" spans="1:29" x14ac:dyDescent="0.25">
      <c r="A25" s="54">
        <v>2</v>
      </c>
      <c r="B25" s="570"/>
      <c r="C25" s="571"/>
      <c r="D25" s="571"/>
      <c r="E25" s="571"/>
      <c r="F25" s="571"/>
      <c r="G25" s="572"/>
      <c r="H25" s="54">
        <v>7</v>
      </c>
      <c r="I25" s="570"/>
      <c r="J25" s="571"/>
      <c r="K25" s="571"/>
      <c r="L25" s="571"/>
      <c r="M25" s="571"/>
      <c r="N25" s="572"/>
      <c r="R25" s="53"/>
      <c r="S25" s="53"/>
      <c r="T25" s="53"/>
      <c r="U25" s="53"/>
      <c r="V25" s="53"/>
      <c r="W25" s="53"/>
      <c r="X25" s="53"/>
      <c r="Y25" s="53"/>
      <c r="Z25" s="53"/>
      <c r="AA25" s="53"/>
      <c r="AB25" s="53"/>
      <c r="AC25" s="53"/>
    </row>
    <row r="26" spans="1:29" x14ac:dyDescent="0.25">
      <c r="A26" s="54">
        <v>3</v>
      </c>
      <c r="B26" s="570"/>
      <c r="C26" s="571"/>
      <c r="D26" s="571"/>
      <c r="E26" s="571"/>
      <c r="F26" s="571"/>
      <c r="G26" s="572"/>
      <c r="H26" s="54">
        <v>8</v>
      </c>
      <c r="I26" s="570"/>
      <c r="J26" s="571"/>
      <c r="K26" s="571"/>
      <c r="L26" s="571"/>
      <c r="M26" s="571"/>
      <c r="N26" s="572"/>
      <c r="R26" s="53"/>
      <c r="S26" s="53"/>
      <c r="T26" s="53"/>
      <c r="U26" s="53"/>
      <c r="V26" s="53"/>
      <c r="W26" s="53"/>
      <c r="X26" s="53"/>
      <c r="Y26" s="53"/>
      <c r="Z26" s="53"/>
      <c r="AA26" s="53"/>
      <c r="AB26" s="53"/>
      <c r="AC26" s="53"/>
    </row>
    <row r="27" spans="1:29" x14ac:dyDescent="0.25">
      <c r="A27" s="54">
        <v>4</v>
      </c>
      <c r="B27" s="570"/>
      <c r="C27" s="571"/>
      <c r="D27" s="571"/>
      <c r="E27" s="571"/>
      <c r="F27" s="571"/>
      <c r="G27" s="572"/>
      <c r="H27" s="54">
        <v>9</v>
      </c>
      <c r="I27" s="570"/>
      <c r="J27" s="571"/>
      <c r="K27" s="571"/>
      <c r="L27" s="571"/>
      <c r="M27" s="571"/>
      <c r="N27" s="572"/>
    </row>
    <row r="28" spans="1:29" x14ac:dyDescent="0.25">
      <c r="A28" s="54">
        <v>5</v>
      </c>
      <c r="B28" s="570"/>
      <c r="C28" s="571"/>
      <c r="D28" s="571"/>
      <c r="E28" s="571"/>
      <c r="F28" s="571"/>
      <c r="G28" s="572"/>
      <c r="H28" s="54">
        <v>10</v>
      </c>
      <c r="I28" s="599"/>
      <c r="J28" s="599"/>
      <c r="K28" s="599"/>
      <c r="L28" s="599"/>
      <c r="M28" s="599"/>
      <c r="N28" s="599"/>
    </row>
    <row r="29" spans="1:29" x14ac:dyDescent="0.25">
      <c r="A29" s="600" t="s">
        <v>286</v>
      </c>
      <c r="B29" s="601"/>
      <c r="C29" s="601"/>
      <c r="D29" s="601"/>
      <c r="E29" s="601"/>
      <c r="F29" s="601"/>
      <c r="G29" s="601"/>
      <c r="H29" s="601"/>
      <c r="I29" s="601"/>
      <c r="J29" s="601"/>
      <c r="K29" s="601"/>
      <c r="L29" s="601"/>
      <c r="M29" s="601"/>
      <c r="N29" s="602"/>
      <c r="O29" s="55"/>
      <c r="P29" s="55"/>
      <c r="Q29" s="55"/>
      <c r="R29" s="56"/>
    </row>
    <row r="30" spans="1:29" ht="24" customHeight="1" x14ac:dyDescent="0.25">
      <c r="A30" s="603" t="s">
        <v>287</v>
      </c>
      <c r="B30" s="604"/>
      <c r="C30" s="604"/>
      <c r="D30" s="604"/>
      <c r="E30" s="604"/>
      <c r="F30" s="604"/>
      <c r="G30" s="604"/>
      <c r="H30" s="605"/>
      <c r="I30" s="591" t="s">
        <v>909</v>
      </c>
      <c r="J30" s="593"/>
      <c r="K30" s="606" t="s">
        <v>910</v>
      </c>
      <c r="L30" s="606"/>
      <c r="M30" s="594" t="s">
        <v>288</v>
      </c>
      <c r="N30" s="594"/>
      <c r="O30" s="594">
        <v>2027</v>
      </c>
      <c r="P30" s="594"/>
      <c r="Q30" s="594">
        <v>2028</v>
      </c>
      <c r="R30" s="594"/>
    </row>
    <row r="31" spans="1:29" x14ac:dyDescent="0.25">
      <c r="A31" s="595" t="s">
        <v>883</v>
      </c>
      <c r="B31" s="596"/>
      <c r="C31" s="596"/>
      <c r="D31" s="596"/>
      <c r="E31" s="596"/>
      <c r="F31" s="596"/>
      <c r="G31" s="596"/>
      <c r="H31" s="597"/>
      <c r="I31" s="598" t="s">
        <v>338</v>
      </c>
      <c r="J31" s="598"/>
      <c r="K31" s="598"/>
      <c r="L31" s="598"/>
      <c r="M31" s="598"/>
      <c r="N31" s="598"/>
      <c r="O31" s="598"/>
      <c r="P31" s="598"/>
      <c r="Q31" s="598"/>
      <c r="R31" s="598"/>
    </row>
    <row r="32" spans="1:29" ht="23.25" customHeight="1" x14ac:dyDescent="0.25">
      <c r="A32" s="603" t="s">
        <v>289</v>
      </c>
      <c r="B32" s="604"/>
      <c r="C32" s="604"/>
      <c r="D32" s="604"/>
      <c r="E32" s="604"/>
      <c r="F32" s="604"/>
      <c r="G32" s="604"/>
      <c r="H32" s="605"/>
      <c r="I32" s="591" t="s">
        <v>909</v>
      </c>
      <c r="J32" s="593"/>
      <c r="K32" s="606" t="s">
        <v>910</v>
      </c>
      <c r="L32" s="606"/>
      <c r="M32" s="594" t="s">
        <v>288</v>
      </c>
      <c r="N32" s="594"/>
      <c r="O32" s="594">
        <v>2027</v>
      </c>
      <c r="P32" s="594"/>
      <c r="Q32" s="594">
        <v>2028</v>
      </c>
      <c r="R32" s="594"/>
    </row>
    <row r="33" spans="1:20" x14ac:dyDescent="0.25">
      <c r="A33" s="595"/>
      <c r="B33" s="596"/>
      <c r="C33" s="596"/>
      <c r="D33" s="596"/>
      <c r="E33" s="596"/>
      <c r="F33" s="596"/>
      <c r="G33" s="596"/>
      <c r="H33" s="597"/>
      <c r="I33" s="607">
        <v>46022</v>
      </c>
      <c r="J33" s="598"/>
      <c r="K33" s="607">
        <v>46022</v>
      </c>
      <c r="L33" s="598"/>
      <c r="M33" s="598"/>
      <c r="N33" s="598"/>
      <c r="O33" s="607"/>
      <c r="P33" s="598"/>
      <c r="Q33" s="607"/>
      <c r="R33" s="598"/>
      <c r="T33" s="275"/>
    </row>
    <row r="34" spans="1:20" ht="24" customHeight="1" x14ac:dyDescent="0.25">
      <c r="A34" s="603" t="s">
        <v>290</v>
      </c>
      <c r="B34" s="604"/>
      <c r="C34" s="604"/>
      <c r="D34" s="604"/>
      <c r="E34" s="604"/>
      <c r="F34" s="604"/>
      <c r="G34" s="604"/>
      <c r="H34" s="605"/>
      <c r="I34" s="591" t="s">
        <v>909</v>
      </c>
      <c r="J34" s="593"/>
      <c r="K34" s="606" t="s">
        <v>910</v>
      </c>
      <c r="L34" s="606"/>
      <c r="M34" s="594" t="s">
        <v>288</v>
      </c>
      <c r="N34" s="594"/>
      <c r="O34" s="594">
        <v>2027</v>
      </c>
      <c r="P34" s="594"/>
      <c r="Q34" s="594">
        <v>2028</v>
      </c>
      <c r="R34" s="594"/>
    </row>
    <row r="35" spans="1:20" x14ac:dyDescent="0.25">
      <c r="A35" s="595"/>
      <c r="B35" s="596"/>
      <c r="C35" s="596"/>
      <c r="D35" s="596"/>
      <c r="E35" s="596"/>
      <c r="F35" s="596"/>
      <c r="G35" s="596"/>
      <c r="H35" s="597"/>
      <c r="I35" s="608"/>
      <c r="J35" s="608"/>
      <c r="K35" s="598"/>
      <c r="L35" s="598"/>
      <c r="M35" s="598"/>
      <c r="N35" s="598"/>
      <c r="O35" s="608"/>
      <c r="P35" s="608"/>
      <c r="Q35" s="608"/>
      <c r="R35" s="608"/>
    </row>
    <row r="36" spans="1:20" ht="31.7" customHeight="1" x14ac:dyDescent="0.25">
      <c r="A36" s="603" t="s">
        <v>291</v>
      </c>
      <c r="B36" s="604"/>
      <c r="C36" s="604"/>
      <c r="D36" s="604"/>
      <c r="E36" s="604"/>
      <c r="F36" s="604"/>
      <c r="G36" s="604"/>
      <c r="H36" s="605"/>
      <c r="I36" s="591" t="s">
        <v>909</v>
      </c>
      <c r="J36" s="593"/>
      <c r="K36" s="606" t="s">
        <v>910</v>
      </c>
      <c r="L36" s="606"/>
      <c r="M36" s="594" t="s">
        <v>288</v>
      </c>
      <c r="N36" s="594"/>
      <c r="O36" s="594">
        <v>2027</v>
      </c>
      <c r="P36" s="594"/>
      <c r="Q36" s="594">
        <v>2028</v>
      </c>
      <c r="R36" s="594"/>
    </row>
    <row r="37" spans="1:20" x14ac:dyDescent="0.25">
      <c r="A37" s="609"/>
      <c r="B37" s="610"/>
      <c r="C37" s="610"/>
      <c r="D37" s="610"/>
      <c r="E37" s="610"/>
      <c r="F37" s="610"/>
      <c r="G37" s="610"/>
      <c r="H37" s="611"/>
      <c r="I37" s="598"/>
      <c r="J37" s="598"/>
      <c r="K37" s="598"/>
      <c r="L37" s="598"/>
      <c r="M37" s="598"/>
      <c r="N37" s="598"/>
      <c r="O37" s="598"/>
      <c r="P37" s="598"/>
      <c r="Q37" s="598"/>
      <c r="R37" s="598"/>
    </row>
    <row r="39" spans="1:20" x14ac:dyDescent="0.25">
      <c r="A39" s="600" t="s">
        <v>292</v>
      </c>
      <c r="B39" s="601"/>
      <c r="C39" s="601"/>
      <c r="D39" s="601"/>
      <c r="E39" s="601"/>
      <c r="F39" s="601"/>
      <c r="G39" s="601"/>
      <c r="H39" s="601"/>
      <c r="I39" s="601"/>
      <c r="J39" s="601"/>
      <c r="K39" s="601"/>
      <c r="L39" s="601"/>
      <c r="M39" s="601"/>
      <c r="N39" s="602"/>
    </row>
    <row r="40" spans="1:20" ht="48.75" customHeight="1" x14ac:dyDescent="0.25">
      <c r="A40" s="594" t="s">
        <v>293</v>
      </c>
      <c r="B40" s="594"/>
      <c r="C40" s="57" t="s">
        <v>294</v>
      </c>
      <c r="D40" s="57" t="s">
        <v>295</v>
      </c>
      <c r="E40" s="57" t="s">
        <v>296</v>
      </c>
      <c r="F40" s="57" t="s">
        <v>297</v>
      </c>
      <c r="G40" s="57" t="s">
        <v>298</v>
      </c>
      <c r="H40" s="57" t="s">
        <v>299</v>
      </c>
      <c r="I40" s="57" t="s">
        <v>300</v>
      </c>
      <c r="J40" s="57" t="s">
        <v>301</v>
      </c>
      <c r="K40" s="57" t="s">
        <v>302</v>
      </c>
      <c r="L40" s="57" t="s">
        <v>303</v>
      </c>
      <c r="M40" s="57" t="s">
        <v>304</v>
      </c>
      <c r="N40" s="57" t="s">
        <v>305</v>
      </c>
    </row>
    <row r="41" spans="1:20" ht="12" customHeight="1" x14ac:dyDescent="0.25">
      <c r="A41" s="612">
        <f>IF(A24&gt;0,A24,"")</f>
        <v>1</v>
      </c>
      <c r="B41" s="613"/>
      <c r="C41" s="254"/>
      <c r="D41" s="254"/>
      <c r="E41" s="254"/>
      <c r="F41" s="254"/>
      <c r="G41" s="254"/>
      <c r="H41" s="254"/>
      <c r="I41" s="289"/>
      <c r="J41" s="467"/>
      <c r="K41" s="254"/>
      <c r="L41" s="254"/>
      <c r="M41" s="254"/>
      <c r="N41" s="254"/>
    </row>
    <row r="42" spans="1:20" ht="12" customHeight="1" x14ac:dyDescent="0.25">
      <c r="A42" s="612">
        <f>IF(A25&gt;0,A25,"")</f>
        <v>2</v>
      </c>
      <c r="B42" s="613"/>
      <c r="C42" s="58"/>
      <c r="D42" s="58"/>
      <c r="E42" s="58"/>
      <c r="F42" s="58"/>
      <c r="G42" s="58"/>
      <c r="H42" s="58"/>
      <c r="I42" s="58"/>
      <c r="J42" s="58"/>
      <c r="K42" s="58"/>
      <c r="L42" s="58"/>
      <c r="M42" s="338"/>
      <c r="N42" s="58"/>
    </row>
    <row r="43" spans="1:20" x14ac:dyDescent="0.25">
      <c r="A43" s="612">
        <f>IF(A26&gt;0,A26,"")</f>
        <v>3</v>
      </c>
      <c r="B43" s="613"/>
      <c r="C43" s="58"/>
      <c r="D43" s="125"/>
      <c r="E43" s="58"/>
      <c r="F43" s="58"/>
      <c r="G43" s="58"/>
      <c r="H43" s="58"/>
      <c r="I43" s="58"/>
      <c r="J43" s="58"/>
      <c r="K43" s="58"/>
      <c r="L43" s="58"/>
      <c r="M43" s="338"/>
      <c r="N43" s="338"/>
    </row>
    <row r="44" spans="1:20" x14ac:dyDescent="0.25">
      <c r="A44" s="612">
        <v>4</v>
      </c>
      <c r="B44" s="613"/>
      <c r="C44" s="58"/>
      <c r="D44" s="58"/>
      <c r="E44" s="58"/>
      <c r="F44" s="58"/>
      <c r="G44" s="58"/>
      <c r="H44" s="58"/>
      <c r="I44" s="58"/>
      <c r="J44" s="58"/>
      <c r="K44" s="58"/>
      <c r="L44" s="58"/>
      <c r="M44" s="58"/>
      <c r="N44" s="58"/>
    </row>
    <row r="45" spans="1:20" ht="13.5" thickBot="1" x14ac:dyDescent="0.3">
      <c r="A45" s="612">
        <v>5</v>
      </c>
      <c r="B45" s="613"/>
      <c r="C45" s="58"/>
      <c r="D45" s="58"/>
      <c r="E45" s="58"/>
      <c r="F45" s="58"/>
      <c r="G45" s="58"/>
      <c r="H45" s="58"/>
      <c r="I45" s="58"/>
      <c r="J45" s="58"/>
      <c r="K45" s="58"/>
      <c r="L45" s="58"/>
      <c r="M45" s="58"/>
      <c r="N45" s="59"/>
    </row>
    <row r="46" spans="1:20" x14ac:dyDescent="0.25">
      <c r="A46" s="612">
        <v>6</v>
      </c>
      <c r="B46" s="613"/>
      <c r="C46" s="58"/>
      <c r="D46" s="58"/>
      <c r="E46" s="58"/>
      <c r="F46" s="58"/>
      <c r="G46" s="58"/>
      <c r="H46" s="58"/>
      <c r="I46" s="58"/>
      <c r="J46" s="58"/>
      <c r="K46" s="58"/>
      <c r="L46" s="58"/>
      <c r="M46" s="58"/>
      <c r="N46" s="58"/>
    </row>
    <row r="47" spans="1:20" ht="1.5" hidden="1" customHeight="1" x14ac:dyDescent="0.25">
      <c r="A47" s="612">
        <v>8</v>
      </c>
      <c r="B47" s="613"/>
      <c r="C47" s="58"/>
      <c r="D47" s="58"/>
      <c r="E47" s="58"/>
      <c r="F47" s="58"/>
      <c r="G47" s="58"/>
      <c r="H47" s="58"/>
      <c r="I47" s="58"/>
      <c r="J47" s="58"/>
      <c r="K47" s="58"/>
      <c r="L47" s="58"/>
      <c r="M47" s="58"/>
      <c r="N47" s="60"/>
      <c r="O47" s="61"/>
    </row>
    <row r="48" spans="1:20" ht="13.5" hidden="1" thickBot="1" x14ac:dyDescent="0.3">
      <c r="A48" s="614"/>
      <c r="B48" s="615"/>
      <c r="C48" s="59"/>
      <c r="D48" s="59"/>
      <c r="E48" s="59"/>
      <c r="F48" s="59"/>
      <c r="G48" s="59"/>
      <c r="H48" s="59"/>
      <c r="I48" s="59"/>
      <c r="J48" s="59"/>
      <c r="K48" s="59"/>
      <c r="L48" s="59"/>
      <c r="M48" s="59"/>
      <c r="N48" s="59"/>
    </row>
    <row r="49" spans="1:14" hidden="1" x14ac:dyDescent="0.25">
      <c r="A49" s="612">
        <v>9</v>
      </c>
      <c r="B49" s="613"/>
      <c r="C49" s="58"/>
      <c r="D49" s="58"/>
      <c r="E49" s="58"/>
      <c r="F49" s="58"/>
      <c r="G49" s="58"/>
      <c r="H49" s="58"/>
      <c r="I49" s="58"/>
      <c r="J49" s="58"/>
      <c r="K49" s="58"/>
      <c r="L49" s="58"/>
      <c r="M49" s="58"/>
      <c r="N49" s="58"/>
    </row>
    <row r="50" spans="1:14" ht="13.5" hidden="1" thickBot="1" x14ac:dyDescent="0.3">
      <c r="A50" s="614"/>
      <c r="B50" s="615"/>
      <c r="C50" s="59"/>
      <c r="D50" s="59"/>
      <c r="E50" s="59"/>
      <c r="F50" s="59"/>
      <c r="G50" s="59"/>
      <c r="H50" s="59"/>
      <c r="I50" s="59"/>
      <c r="J50" s="59"/>
      <c r="K50" s="59"/>
      <c r="L50" s="59"/>
      <c r="M50" s="59"/>
      <c r="N50" s="59"/>
    </row>
    <row r="51" spans="1:14" hidden="1" x14ac:dyDescent="0.25">
      <c r="A51" s="612">
        <v>10</v>
      </c>
      <c r="B51" s="613"/>
      <c r="C51" s="58"/>
      <c r="D51" s="58"/>
      <c r="E51" s="58"/>
      <c r="F51" s="58"/>
      <c r="G51" s="58"/>
      <c r="H51" s="58"/>
      <c r="I51" s="58"/>
      <c r="J51" s="58"/>
      <c r="K51" s="58"/>
      <c r="L51" s="58"/>
      <c r="M51" s="58"/>
      <c r="N51" s="58"/>
    </row>
    <row r="52" spans="1:14" ht="13.5" hidden="1" thickBot="1" x14ac:dyDescent="0.3">
      <c r="A52" s="614"/>
      <c r="B52" s="615"/>
      <c r="C52" s="59"/>
      <c r="D52" s="59"/>
      <c r="E52" s="59"/>
      <c r="F52" s="59"/>
      <c r="G52" s="59"/>
      <c r="H52" s="59"/>
      <c r="I52" s="59"/>
      <c r="J52" s="59"/>
      <c r="K52" s="59"/>
      <c r="L52" s="59"/>
      <c r="M52" s="59"/>
      <c r="N52" s="59"/>
    </row>
    <row r="53" spans="1:14" x14ac:dyDescent="0.25">
      <c r="A53" s="62"/>
      <c r="B53" s="62"/>
      <c r="C53" s="62"/>
      <c r="D53" s="62"/>
      <c r="E53" s="62"/>
      <c r="F53" s="62"/>
      <c r="G53" s="62"/>
      <c r="H53" s="62"/>
      <c r="I53" s="62"/>
      <c r="J53" s="62"/>
      <c r="K53" s="62"/>
      <c r="L53" s="62"/>
      <c r="M53" s="62"/>
      <c r="N53" s="62"/>
    </row>
    <row r="54" spans="1:14" x14ac:dyDescent="0.25">
      <c r="A54" s="1029" t="s">
        <v>306</v>
      </c>
      <c r="B54" s="1030"/>
      <c r="C54" s="1030"/>
      <c r="D54" s="1030"/>
      <c r="E54" s="1030"/>
      <c r="F54" s="1030"/>
      <c r="G54" s="1030"/>
      <c r="H54" s="1030"/>
      <c r="I54" s="1030"/>
      <c r="J54" s="1030"/>
      <c r="K54" s="1030"/>
      <c r="L54" s="1030"/>
      <c r="M54" s="1030"/>
      <c r="N54" s="1031"/>
    </row>
    <row r="55" spans="1:14" ht="31.7" customHeight="1" x14ac:dyDescent="0.25">
      <c r="A55" s="63" t="s">
        <v>307</v>
      </c>
      <c r="B55" s="1032" t="s">
        <v>308</v>
      </c>
      <c r="C55" s="1033"/>
      <c r="D55" s="1033"/>
      <c r="E55" s="1033"/>
      <c r="F55" s="1034"/>
      <c r="G55" s="1035" t="s">
        <v>309</v>
      </c>
      <c r="H55" s="1035"/>
      <c r="I55" s="1035" t="s">
        <v>310</v>
      </c>
      <c r="J55" s="1035"/>
      <c r="K55" s="1035" t="s">
        <v>311</v>
      </c>
      <c r="L55" s="1035"/>
      <c r="M55" s="1000" t="s">
        <v>312</v>
      </c>
      <c r="N55" s="1000"/>
    </row>
    <row r="56" spans="1:14" x14ac:dyDescent="0.25">
      <c r="A56" s="256" t="s">
        <v>450</v>
      </c>
      <c r="B56" s="616" t="s">
        <v>671</v>
      </c>
      <c r="C56" s="617"/>
      <c r="D56" s="617"/>
      <c r="E56" s="617"/>
      <c r="F56" s="618"/>
      <c r="G56" s="619">
        <v>27.2</v>
      </c>
      <c r="H56" s="620"/>
      <c r="I56" s="621">
        <v>20</v>
      </c>
      <c r="J56" s="621"/>
      <c r="K56" s="1078">
        <v>100</v>
      </c>
      <c r="L56" s="1078"/>
      <c r="M56" s="622">
        <f>G56*I56</f>
        <v>544</v>
      </c>
      <c r="N56" s="622"/>
    </row>
    <row r="57" spans="1:14" x14ac:dyDescent="0.25">
      <c r="A57" s="126" t="s">
        <v>448</v>
      </c>
      <c r="B57" s="1039" t="s">
        <v>372</v>
      </c>
      <c r="C57" s="1040"/>
      <c r="D57" s="1040"/>
      <c r="E57" s="1040"/>
      <c r="F57" s="1041"/>
      <c r="G57" s="1042">
        <v>27.3</v>
      </c>
      <c r="H57" s="1043"/>
      <c r="I57" s="1044">
        <v>20</v>
      </c>
      <c r="J57" s="1044"/>
      <c r="K57" s="1078">
        <v>100</v>
      </c>
      <c r="L57" s="1078"/>
      <c r="M57" s="622">
        <f t="shared" ref="M57:M58" si="0">G57*I57</f>
        <v>546</v>
      </c>
      <c r="N57" s="1038"/>
    </row>
    <row r="58" spans="1:14" ht="10.5" customHeight="1" x14ac:dyDescent="0.25">
      <c r="A58" s="126" t="s">
        <v>449</v>
      </c>
      <c r="B58" s="1039" t="s">
        <v>373</v>
      </c>
      <c r="C58" s="1040"/>
      <c r="D58" s="1040"/>
      <c r="E58" s="1040"/>
      <c r="F58" s="1041"/>
      <c r="G58" s="1042">
        <v>26.5</v>
      </c>
      <c r="H58" s="1043"/>
      <c r="I58" s="1064">
        <v>20</v>
      </c>
      <c r="J58" s="1065"/>
      <c r="K58" s="1078">
        <v>100</v>
      </c>
      <c r="L58" s="1078"/>
      <c r="M58" s="622">
        <f t="shared" si="0"/>
        <v>530</v>
      </c>
      <c r="N58" s="1038"/>
    </row>
    <row r="59" spans="1:14" x14ac:dyDescent="0.25">
      <c r="A59" s="126"/>
      <c r="B59" s="1039"/>
      <c r="C59" s="1040"/>
      <c r="D59" s="1040"/>
      <c r="E59" s="1040"/>
      <c r="F59" s="1041"/>
      <c r="G59" s="1042"/>
      <c r="H59" s="1043"/>
      <c r="I59" s="1044"/>
      <c r="J59" s="1044"/>
      <c r="K59" s="1044"/>
      <c r="L59" s="1044"/>
      <c r="M59" s="1264"/>
      <c r="N59" s="1264"/>
    </row>
    <row r="60" spans="1:14" x14ac:dyDescent="0.25">
      <c r="A60" s="64"/>
      <c r="B60" s="1265"/>
      <c r="C60" s="1040"/>
      <c r="D60" s="1040"/>
      <c r="E60" s="1040"/>
      <c r="F60" s="1041"/>
      <c r="G60" s="1042"/>
      <c r="H60" s="1043"/>
      <c r="I60" s="1044"/>
      <c r="J60" s="1044"/>
      <c r="K60" s="1044"/>
      <c r="L60" s="1044"/>
      <c r="M60" s="1264"/>
      <c r="N60" s="1264"/>
    </row>
    <row r="61" spans="1:14" x14ac:dyDescent="0.25">
      <c r="A61" s="64"/>
      <c r="B61" s="1265"/>
      <c r="C61" s="1040"/>
      <c r="D61" s="1040"/>
      <c r="E61" s="1040"/>
      <c r="F61" s="1041"/>
      <c r="G61" s="1042"/>
      <c r="H61" s="1043"/>
      <c r="I61" s="1044"/>
      <c r="J61" s="1044"/>
      <c r="K61" s="1044"/>
      <c r="L61" s="1044"/>
      <c r="M61" s="1264"/>
      <c r="N61" s="1264"/>
    </row>
    <row r="62" spans="1:14" x14ac:dyDescent="0.25">
      <c r="A62" s="64"/>
      <c r="B62" s="1265"/>
      <c r="C62" s="1040"/>
      <c r="D62" s="1040"/>
      <c r="E62" s="1040"/>
      <c r="F62" s="1041"/>
      <c r="G62" s="1042"/>
      <c r="H62" s="1043"/>
      <c r="I62" s="1044"/>
      <c r="J62" s="1044"/>
      <c r="K62" s="1044"/>
      <c r="L62" s="1044"/>
      <c r="M62" s="1264"/>
      <c r="N62" s="1264"/>
    </row>
    <row r="63" spans="1:14" x14ac:dyDescent="0.25">
      <c r="A63" s="65">
        <f>COUNTA(B56:F62)</f>
        <v>3</v>
      </c>
      <c r="B63" s="1047" t="s">
        <v>313</v>
      </c>
      <c r="C63" s="1047"/>
      <c r="D63" s="1047"/>
      <c r="E63" s="1047"/>
      <c r="F63" s="1047"/>
      <c r="G63" s="1047"/>
      <c r="H63" s="1047"/>
      <c r="I63" s="1047"/>
      <c r="J63" s="1047"/>
      <c r="K63" s="1047"/>
      <c r="L63" s="1048"/>
      <c r="M63" s="1049">
        <f>SUM(M56:N62)</f>
        <v>1620</v>
      </c>
      <c r="N63" s="1050"/>
    </row>
    <row r="64" spans="1:14" x14ac:dyDescent="0.25">
      <c r="A64" s="62"/>
      <c r="B64" s="62"/>
      <c r="C64" s="62"/>
      <c r="D64" s="62"/>
      <c r="E64" s="62"/>
      <c r="F64" s="62"/>
      <c r="G64" s="62"/>
      <c r="H64" s="62"/>
      <c r="I64" s="62"/>
      <c r="J64" s="62"/>
      <c r="K64" s="62"/>
      <c r="L64" s="62"/>
      <c r="M64" s="62"/>
      <c r="N64" s="62"/>
    </row>
    <row r="65" spans="1:14" x14ac:dyDescent="0.25">
      <c r="A65" s="1029" t="s">
        <v>314</v>
      </c>
      <c r="B65" s="1030"/>
      <c r="C65" s="1030"/>
      <c r="D65" s="1030"/>
      <c r="E65" s="1030"/>
      <c r="F65" s="1030"/>
      <c r="G65" s="1030"/>
      <c r="H65" s="1030"/>
      <c r="I65" s="1030"/>
      <c r="J65" s="1030"/>
      <c r="K65" s="1030"/>
      <c r="L65" s="1030"/>
      <c r="M65" s="1030"/>
      <c r="N65" s="1031"/>
    </row>
    <row r="66" spans="1:14" x14ac:dyDescent="0.25">
      <c r="A66" s="1051" t="s">
        <v>315</v>
      </c>
      <c r="B66" s="1052"/>
      <c r="C66" s="1052"/>
      <c r="D66" s="1053"/>
      <c r="E66" s="1051" t="s">
        <v>115</v>
      </c>
      <c r="F66" s="1052"/>
      <c r="G66" s="1052"/>
      <c r="H66" s="1052"/>
      <c r="I66" s="1052"/>
      <c r="J66" s="1052"/>
      <c r="K66" s="1052"/>
      <c r="L66" s="1052"/>
      <c r="M66" s="1054" t="s">
        <v>316</v>
      </c>
      <c r="N66" s="1055"/>
    </row>
    <row r="67" spans="1:14" x14ac:dyDescent="0.25">
      <c r="A67" s="1057"/>
      <c r="B67" s="1058"/>
      <c r="C67" s="1058"/>
      <c r="D67" s="1059"/>
      <c r="E67" s="1057"/>
      <c r="F67" s="1058"/>
      <c r="G67" s="1058"/>
      <c r="H67" s="1058"/>
      <c r="I67" s="1058"/>
      <c r="J67" s="1058"/>
      <c r="K67" s="1058"/>
      <c r="L67" s="1058"/>
      <c r="M67" s="1491"/>
      <c r="N67" s="1492"/>
    </row>
    <row r="68" spans="1:14" x14ac:dyDescent="0.25">
      <c r="A68" s="1266"/>
      <c r="B68" s="1058"/>
      <c r="C68" s="1058"/>
      <c r="D68" s="1059"/>
      <c r="E68" s="1266"/>
      <c r="F68" s="1058"/>
      <c r="G68" s="1058"/>
      <c r="H68" s="1058"/>
      <c r="I68" s="1058"/>
      <c r="J68" s="1058"/>
      <c r="K68" s="1058"/>
      <c r="L68" s="1058"/>
      <c r="M68" s="1060"/>
      <c r="N68" s="1061"/>
    </row>
    <row r="69" spans="1:14" x14ac:dyDescent="0.25">
      <c r="A69" s="1054" t="s">
        <v>317</v>
      </c>
      <c r="B69" s="1056"/>
      <c r="C69" s="1056"/>
      <c r="D69" s="1056"/>
      <c r="E69" s="1056"/>
      <c r="F69" s="1056"/>
      <c r="G69" s="1056"/>
      <c r="H69" s="1056"/>
      <c r="I69" s="1056"/>
      <c r="J69" s="1056"/>
      <c r="K69" s="1056"/>
      <c r="L69" s="1055"/>
      <c r="M69" s="1049">
        <f>SUM(M63:M68)</f>
        <v>1620</v>
      </c>
      <c r="N69" s="1050"/>
    </row>
    <row r="74" spans="1:14" ht="15" x14ac:dyDescent="0.25">
      <c r="C74"/>
      <c r="D74"/>
      <c r="E74"/>
      <c r="F74"/>
      <c r="G74"/>
      <c r="H74"/>
      <c r="I74"/>
    </row>
    <row r="65387" spans="251:255" x14ac:dyDescent="0.25">
      <c r="IQ65387" s="51" t="s">
        <v>318</v>
      </c>
      <c r="IR65387" s="51" t="s">
        <v>319</v>
      </c>
      <c r="IS65387" s="51" t="s">
        <v>320</v>
      </c>
      <c r="IT65387" s="51" t="s">
        <v>321</v>
      </c>
      <c r="IU65387" s="51" t="s">
        <v>322</v>
      </c>
    </row>
    <row r="65388" spans="251:255" x14ac:dyDescent="0.25">
      <c r="IQ65388" s="51" t="e">
        <f>#REF!&amp;$C$8</f>
        <v>#REF!</v>
      </c>
      <c r="IR65388" s="51" t="e">
        <f>#REF!</f>
        <v>#REF!</v>
      </c>
      <c r="IS65388" s="51" t="e">
        <f>$B$24&amp;" - "&amp;$B$25&amp;" - "&amp;$B$28&amp;" - "&amp;$I$28&amp;" - "&amp;#REF!&amp;" - "&amp;#REF!&amp;" - "&amp;#REF!&amp;" - "&amp;#REF!</f>
        <v>#REF!</v>
      </c>
      <c r="IT65388" s="51" t="e">
        <f>$A$31&amp;": "&amp;$I$31&amp;" - "&amp;#REF!&amp;": "&amp;#REF!&amp;" - "&amp;#REF!&amp;": "&amp;#REF!&amp;" - "&amp;#REF!&amp;": "&amp;#REF!&amp;" - "&amp;#REF!&amp;": "&amp;#REF!&amp;" - "&amp;#REF!&amp;": "&amp;#REF!&amp;" - "&amp;#REF!&amp;": "&amp;#REF!&amp;" - "&amp;$A$32&amp;": "&amp;$I$32&amp;" - "&amp;$A$33&amp;": "&amp;$I$33&amp;" - "&amp;#REF!&amp;": "&amp;#REF!&amp;" - "&amp;#REF!&amp;": "&amp;#REF!&amp;" - "&amp;#REF!&amp;": "&amp;#REF!&amp;" - "&amp;#REF!&amp;": "&amp;#REF!</f>
        <v>#REF!</v>
      </c>
      <c r="IU65388" s="51" t="e">
        <f>#REF!</f>
        <v>#REF!</v>
      </c>
    </row>
  </sheetData>
  <mergeCells count="150">
    <mergeCell ref="A1:N1"/>
    <mergeCell ref="A2:D2"/>
    <mergeCell ref="E2:H2"/>
    <mergeCell ref="I2:N2"/>
    <mergeCell ref="A3:D4"/>
    <mergeCell ref="E3:H4"/>
    <mergeCell ref="I3:N4"/>
    <mergeCell ref="A7:D7"/>
    <mergeCell ref="E7:H7"/>
    <mergeCell ref="I7:J7"/>
    <mergeCell ref="K7:L7"/>
    <mergeCell ref="M7:N7"/>
    <mergeCell ref="A8:B8"/>
    <mergeCell ref="C8:N8"/>
    <mergeCell ref="A5:D6"/>
    <mergeCell ref="E5:H6"/>
    <mergeCell ref="I5:N5"/>
    <mergeCell ref="I6:J6"/>
    <mergeCell ref="K6:L6"/>
    <mergeCell ref="M6:N6"/>
    <mergeCell ref="B25:G25"/>
    <mergeCell ref="I25:N25"/>
    <mergeCell ref="B26:G26"/>
    <mergeCell ref="I26:N26"/>
    <mergeCell ref="B27:G27"/>
    <mergeCell ref="I27:N27"/>
    <mergeCell ref="A9:B9"/>
    <mergeCell ref="C9:N9"/>
    <mergeCell ref="A10:B22"/>
    <mergeCell ref="C10:N22"/>
    <mergeCell ref="A23:N23"/>
    <mergeCell ref="B24:G24"/>
    <mergeCell ref="I24:N24"/>
    <mergeCell ref="O30:P30"/>
    <mergeCell ref="Q30:R30"/>
    <mergeCell ref="A31:H31"/>
    <mergeCell ref="I31:J31"/>
    <mergeCell ref="K31:L31"/>
    <mergeCell ref="M31:N31"/>
    <mergeCell ref="O31:P31"/>
    <mergeCell ref="Q31:R31"/>
    <mergeCell ref="B28:G28"/>
    <mergeCell ref="I28:N28"/>
    <mergeCell ref="A29:N29"/>
    <mergeCell ref="A30:H30"/>
    <mergeCell ref="I30:J30"/>
    <mergeCell ref="K30:L30"/>
    <mergeCell ref="M30:N30"/>
    <mergeCell ref="A33:H33"/>
    <mergeCell ref="I33:J33"/>
    <mergeCell ref="K33:L33"/>
    <mergeCell ref="M33:N33"/>
    <mergeCell ref="O33:P33"/>
    <mergeCell ref="Q33:R33"/>
    <mergeCell ref="A32:H32"/>
    <mergeCell ref="I32:J32"/>
    <mergeCell ref="K32:L32"/>
    <mergeCell ref="M32:N32"/>
    <mergeCell ref="O32:P32"/>
    <mergeCell ref="Q32:R32"/>
    <mergeCell ref="A35:H35"/>
    <mergeCell ref="I35:J35"/>
    <mergeCell ref="K35:L35"/>
    <mergeCell ref="M35:N35"/>
    <mergeCell ref="O35:P35"/>
    <mergeCell ref="Q35:R35"/>
    <mergeCell ref="A34:H34"/>
    <mergeCell ref="I34:J34"/>
    <mergeCell ref="K34:L34"/>
    <mergeCell ref="M34:N34"/>
    <mergeCell ref="O34:P34"/>
    <mergeCell ref="Q34:R34"/>
    <mergeCell ref="A37:H37"/>
    <mergeCell ref="I37:J37"/>
    <mergeCell ref="K37:L37"/>
    <mergeCell ref="M37:N37"/>
    <mergeCell ref="O37:P37"/>
    <mergeCell ref="Q37:R37"/>
    <mergeCell ref="A36:H36"/>
    <mergeCell ref="I36:J36"/>
    <mergeCell ref="K36:L36"/>
    <mergeCell ref="M36:N36"/>
    <mergeCell ref="O36:P36"/>
    <mergeCell ref="Q36:R36"/>
    <mergeCell ref="A45:B45"/>
    <mergeCell ref="A46:B46"/>
    <mergeCell ref="A47:B48"/>
    <mergeCell ref="A49:B50"/>
    <mergeCell ref="A51:B52"/>
    <mergeCell ref="A54:N54"/>
    <mergeCell ref="A39:N39"/>
    <mergeCell ref="A40:B40"/>
    <mergeCell ref="A41:B41"/>
    <mergeCell ref="A42:B42"/>
    <mergeCell ref="A43:B43"/>
    <mergeCell ref="A44:B44"/>
    <mergeCell ref="B55:F55"/>
    <mergeCell ref="G55:H55"/>
    <mergeCell ref="I55:J55"/>
    <mergeCell ref="K55:L55"/>
    <mergeCell ref="M55:N55"/>
    <mergeCell ref="B56:F56"/>
    <mergeCell ref="G56:H56"/>
    <mergeCell ref="I56:J56"/>
    <mergeCell ref="K56:L56"/>
    <mergeCell ref="M56:N56"/>
    <mergeCell ref="B57:F57"/>
    <mergeCell ref="G57:H57"/>
    <mergeCell ref="I57:J57"/>
    <mergeCell ref="K57:L57"/>
    <mergeCell ref="M57:N57"/>
    <mergeCell ref="B58:F58"/>
    <mergeCell ref="G58:H58"/>
    <mergeCell ref="I58:J58"/>
    <mergeCell ref="K58:L58"/>
    <mergeCell ref="M58:N58"/>
    <mergeCell ref="B59:F59"/>
    <mergeCell ref="G59:H59"/>
    <mergeCell ref="I59:J59"/>
    <mergeCell ref="K59:L59"/>
    <mergeCell ref="M59:N59"/>
    <mergeCell ref="B60:F60"/>
    <mergeCell ref="G60:H60"/>
    <mergeCell ref="I60:J60"/>
    <mergeCell ref="K60:L60"/>
    <mergeCell ref="M60:N60"/>
    <mergeCell ref="B61:F61"/>
    <mergeCell ref="G61:H61"/>
    <mergeCell ref="I61:J61"/>
    <mergeCell ref="K61:L61"/>
    <mergeCell ref="M61:N61"/>
    <mergeCell ref="B62:F62"/>
    <mergeCell ref="G62:H62"/>
    <mergeCell ref="I62:J62"/>
    <mergeCell ref="K62:L62"/>
    <mergeCell ref="M62:N62"/>
    <mergeCell ref="A69:L69"/>
    <mergeCell ref="M69:N69"/>
    <mergeCell ref="A67:D67"/>
    <mergeCell ref="E67:L67"/>
    <mergeCell ref="M67:N67"/>
    <mergeCell ref="A68:D68"/>
    <mergeCell ref="E68:L68"/>
    <mergeCell ref="M68:N68"/>
    <mergeCell ref="B63:L63"/>
    <mergeCell ref="M63:N63"/>
    <mergeCell ref="A65:N65"/>
    <mergeCell ref="A66:D66"/>
    <mergeCell ref="E66:L66"/>
    <mergeCell ref="M66:N66"/>
  </mergeCells>
  <conditionalFormatting sqref="C41:N44 C45:M45 C46:N47 C49:N49 C51:N51">
    <cfRule type="cellIs" dxfId="9" priority="1" stopIfTrue="1" operator="equal">
      <formula>"x"</formula>
    </cfRule>
  </conditionalFormatting>
  <conditionalFormatting sqref="N45 C48:N48 C50:N50 C52:N52">
    <cfRule type="cellIs" dxfId="8"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1:N52" xr:uid="{00000000-0002-0000-2A00-000000000000}"/>
  </dataValidations>
  <pageMargins left="0.75" right="0.75" top="1" bottom="1" header="0.5" footer="0.5"/>
  <pageSetup paperSize="8" scale="90" fitToHeight="0" orientation="portrait" r:id="rId1"/>
  <headerFooter alignWithMargins="0"/>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IU65388"/>
  <sheetViews>
    <sheetView topLeftCell="A7" zoomScaleNormal="100" workbookViewId="0">
      <selection activeCell="I56" sqref="I56:J56"/>
    </sheetView>
  </sheetViews>
  <sheetFormatPr defaultColWidth="9.140625" defaultRowHeight="12.75" x14ac:dyDescent="0.25"/>
  <cols>
    <col min="1" max="1" width="9.42578125" style="50" customWidth="1"/>
    <col min="2" max="2" width="15.28515625" style="50" customWidth="1"/>
    <col min="3" max="3" width="6.28515625" style="50" customWidth="1"/>
    <col min="4" max="7" width="6.5703125" style="50" customWidth="1"/>
    <col min="8" max="8" width="5.42578125" style="50" customWidth="1"/>
    <col min="9" max="9" width="6.5703125" style="50" customWidth="1"/>
    <col min="10" max="10" width="6.85546875" style="50" customWidth="1"/>
    <col min="11" max="11" width="6.5703125" style="50" customWidth="1"/>
    <col min="12" max="12" width="7" style="50" customWidth="1"/>
    <col min="13" max="13" width="6.5703125" style="50" customWidth="1"/>
    <col min="14" max="14" width="7.28515625" style="50" customWidth="1"/>
    <col min="15" max="15" width="7.5703125" style="50" customWidth="1"/>
    <col min="16" max="16" width="3.5703125" style="50" customWidth="1"/>
    <col min="17" max="17" width="6.7109375" style="50" customWidth="1"/>
    <col min="18" max="18" width="5.28515625" style="50" customWidth="1"/>
    <col min="19" max="244" width="9.140625" style="50"/>
    <col min="245" max="245" width="14.140625" style="50" bestFit="1" customWidth="1"/>
    <col min="246" max="16384" width="9.140625" style="50"/>
  </cols>
  <sheetData>
    <row r="1" spans="1:14" ht="18" customHeight="1" thickBot="1" x14ac:dyDescent="0.3">
      <c r="A1" s="520" t="s">
        <v>387</v>
      </c>
      <c r="B1" s="520"/>
      <c r="C1" s="520"/>
      <c r="D1" s="520"/>
      <c r="E1" s="520"/>
      <c r="F1" s="520"/>
      <c r="G1" s="520"/>
      <c r="H1" s="520"/>
      <c r="I1" s="520"/>
      <c r="J1" s="520"/>
      <c r="K1" s="520"/>
      <c r="L1" s="520"/>
      <c r="M1" s="520"/>
      <c r="N1" s="520"/>
    </row>
    <row r="2" spans="1:14" s="52" customFormat="1" ht="37.5" customHeight="1" x14ac:dyDescent="0.25">
      <c r="A2" s="521" t="s">
        <v>388</v>
      </c>
      <c r="B2" s="522"/>
      <c r="C2" s="522"/>
      <c r="D2" s="523"/>
      <c r="E2" s="524" t="s">
        <v>886</v>
      </c>
      <c r="F2" s="525"/>
      <c r="G2" s="525"/>
      <c r="H2" s="526"/>
      <c r="I2" s="527" t="s">
        <v>496</v>
      </c>
      <c r="J2" s="528"/>
      <c r="K2" s="528"/>
      <c r="L2" s="528"/>
      <c r="M2" s="528"/>
      <c r="N2" s="528"/>
    </row>
    <row r="3" spans="1:14" s="52" customFormat="1" ht="12.75" customHeight="1" x14ac:dyDescent="0.25">
      <c r="A3" s="529" t="s">
        <v>389</v>
      </c>
      <c r="B3" s="530"/>
      <c r="C3" s="530"/>
      <c r="D3" s="531"/>
      <c r="E3" s="535"/>
      <c r="F3" s="536"/>
      <c r="G3" s="536"/>
      <c r="H3" s="536"/>
      <c r="I3" s="537" t="s">
        <v>497</v>
      </c>
      <c r="J3" s="538"/>
      <c r="K3" s="538"/>
      <c r="L3" s="539"/>
      <c r="M3" s="539"/>
      <c r="N3" s="540"/>
    </row>
    <row r="4" spans="1:14" s="52" customFormat="1" ht="21.75" customHeight="1" x14ac:dyDescent="0.25">
      <c r="A4" s="532"/>
      <c r="B4" s="533"/>
      <c r="C4" s="533"/>
      <c r="D4" s="534"/>
      <c r="E4" s="536"/>
      <c r="F4" s="536"/>
      <c r="G4" s="536"/>
      <c r="H4" s="536"/>
      <c r="I4" s="541"/>
      <c r="J4" s="542"/>
      <c r="K4" s="542"/>
      <c r="L4" s="542"/>
      <c r="M4" s="542"/>
      <c r="N4" s="543"/>
    </row>
    <row r="5" spans="1:14" s="52" customFormat="1" ht="21.75" customHeight="1" x14ac:dyDescent="0.25">
      <c r="A5" s="557" t="s">
        <v>279</v>
      </c>
      <c r="B5" s="558"/>
      <c r="C5" s="558"/>
      <c r="D5" s="559"/>
      <c r="E5" s="563" t="s">
        <v>887</v>
      </c>
      <c r="F5" s="563"/>
      <c r="G5" s="563"/>
      <c r="H5" s="564"/>
      <c r="I5" s="997" t="s">
        <v>280</v>
      </c>
      <c r="J5" s="997"/>
      <c r="K5" s="997"/>
      <c r="L5" s="997"/>
      <c r="M5" s="997"/>
      <c r="N5" s="997"/>
    </row>
    <row r="6" spans="1:14" s="52" customFormat="1" ht="19.5" customHeight="1" x14ac:dyDescent="0.25">
      <c r="A6" s="560"/>
      <c r="B6" s="561"/>
      <c r="C6" s="561"/>
      <c r="D6" s="562"/>
      <c r="E6" s="565"/>
      <c r="F6" s="565"/>
      <c r="G6" s="565"/>
      <c r="H6" s="566"/>
      <c r="I6" s="998">
        <v>2026</v>
      </c>
      <c r="J6" s="999"/>
      <c r="K6" s="1000">
        <v>2027</v>
      </c>
      <c r="L6" s="1000"/>
      <c r="M6" s="1000">
        <v>2028</v>
      </c>
      <c r="N6" s="1000"/>
    </row>
    <row r="7" spans="1:14" s="52" customFormat="1" ht="31.7" customHeight="1" x14ac:dyDescent="0.25">
      <c r="A7" s="544" t="s">
        <v>281</v>
      </c>
      <c r="B7" s="545"/>
      <c r="C7" s="545"/>
      <c r="D7" s="546"/>
      <c r="E7" s="547"/>
      <c r="F7" s="547"/>
      <c r="G7" s="547"/>
      <c r="H7" s="548"/>
      <c r="I7" s="989" t="s">
        <v>338</v>
      </c>
      <c r="J7" s="990"/>
      <c r="K7" s="991"/>
      <c r="L7" s="991"/>
      <c r="M7" s="991"/>
      <c r="N7" s="991"/>
    </row>
    <row r="8" spans="1:14" ht="45.95" customHeight="1" x14ac:dyDescent="0.25">
      <c r="A8" s="552" t="s">
        <v>283</v>
      </c>
      <c r="B8" s="553"/>
      <c r="C8" s="554"/>
      <c r="D8" s="555"/>
      <c r="E8" s="555"/>
      <c r="F8" s="555"/>
      <c r="G8" s="555"/>
      <c r="H8" s="555"/>
      <c r="I8" s="555"/>
      <c r="J8" s="555"/>
      <c r="K8" s="555"/>
      <c r="L8" s="555"/>
      <c r="M8" s="555"/>
      <c r="N8" s="556"/>
    </row>
    <row r="9" spans="1:14" ht="38.25" hidden="1" customHeight="1" x14ac:dyDescent="0.25">
      <c r="A9" s="552"/>
      <c r="B9" s="553"/>
      <c r="C9" s="573"/>
      <c r="D9" s="574"/>
      <c r="E9" s="574"/>
      <c r="F9" s="574"/>
      <c r="G9" s="574"/>
      <c r="H9" s="574"/>
      <c r="I9" s="574"/>
      <c r="J9" s="574"/>
      <c r="K9" s="574"/>
      <c r="L9" s="574"/>
      <c r="M9" s="574"/>
      <c r="N9" s="575"/>
    </row>
    <row r="10" spans="1:14" ht="19.5" customHeight="1" x14ac:dyDescent="0.25">
      <c r="A10" s="576" t="s">
        <v>284</v>
      </c>
      <c r="B10" s="577"/>
      <c r="C10" s="1001" t="s">
        <v>905</v>
      </c>
      <c r="D10" s="1083"/>
      <c r="E10" s="1083"/>
      <c r="F10" s="1083"/>
      <c r="G10" s="1083"/>
      <c r="H10" s="1083"/>
      <c r="I10" s="1083"/>
      <c r="J10" s="1083"/>
      <c r="K10" s="1083"/>
      <c r="L10" s="1083"/>
      <c r="M10" s="1083"/>
      <c r="N10" s="1084"/>
    </row>
    <row r="11" spans="1:14" ht="19.5" customHeight="1" x14ac:dyDescent="0.25">
      <c r="A11" s="578"/>
      <c r="B11" s="579"/>
      <c r="C11" s="1085"/>
      <c r="D11" s="1086"/>
      <c r="E11" s="1086"/>
      <c r="F11" s="1086"/>
      <c r="G11" s="1086"/>
      <c r="H11" s="1086"/>
      <c r="I11" s="1086"/>
      <c r="J11" s="1086"/>
      <c r="K11" s="1086"/>
      <c r="L11" s="1086"/>
      <c r="M11" s="1086"/>
      <c r="N11" s="1087"/>
    </row>
    <row r="12" spans="1:14" ht="22.7" customHeight="1" x14ac:dyDescent="0.25">
      <c r="A12" s="578"/>
      <c r="B12" s="579"/>
      <c r="C12" s="1085"/>
      <c r="D12" s="1086"/>
      <c r="E12" s="1086"/>
      <c r="F12" s="1086"/>
      <c r="G12" s="1086"/>
      <c r="H12" s="1086"/>
      <c r="I12" s="1086"/>
      <c r="J12" s="1086"/>
      <c r="K12" s="1086"/>
      <c r="L12" s="1086"/>
      <c r="M12" s="1086"/>
      <c r="N12" s="1087"/>
    </row>
    <row r="13" spans="1:14" ht="5.25" customHeight="1" x14ac:dyDescent="0.25">
      <c r="A13" s="578"/>
      <c r="B13" s="579"/>
      <c r="C13" s="1085"/>
      <c r="D13" s="1086"/>
      <c r="E13" s="1086"/>
      <c r="F13" s="1086"/>
      <c r="G13" s="1086"/>
      <c r="H13" s="1086"/>
      <c r="I13" s="1086"/>
      <c r="J13" s="1086"/>
      <c r="K13" s="1086"/>
      <c r="L13" s="1086"/>
      <c r="M13" s="1086"/>
      <c r="N13" s="1087"/>
    </row>
    <row r="14" spans="1:14" ht="18.95" hidden="1" customHeight="1" x14ac:dyDescent="0.25">
      <c r="A14" s="578"/>
      <c r="B14" s="579"/>
      <c r="C14" s="1085"/>
      <c r="D14" s="1086"/>
      <c r="E14" s="1086"/>
      <c r="F14" s="1086"/>
      <c r="G14" s="1086"/>
      <c r="H14" s="1086"/>
      <c r="I14" s="1086"/>
      <c r="J14" s="1086"/>
      <c r="K14" s="1086"/>
      <c r="L14" s="1086"/>
      <c r="M14" s="1086"/>
      <c r="N14" s="1087"/>
    </row>
    <row r="15" spans="1:14" ht="16.5" hidden="1" customHeight="1" x14ac:dyDescent="0.25">
      <c r="A15" s="578"/>
      <c r="B15" s="579"/>
      <c r="C15" s="1085"/>
      <c r="D15" s="1086"/>
      <c r="E15" s="1086"/>
      <c r="F15" s="1086"/>
      <c r="G15" s="1086"/>
      <c r="H15" s="1086"/>
      <c r="I15" s="1086"/>
      <c r="J15" s="1086"/>
      <c r="K15" s="1086"/>
      <c r="L15" s="1086"/>
      <c r="M15" s="1086"/>
      <c r="N15" s="1087"/>
    </row>
    <row r="16" spans="1:14" ht="23.25" hidden="1" customHeight="1" x14ac:dyDescent="0.25">
      <c r="A16" s="578"/>
      <c r="B16" s="579"/>
      <c r="C16" s="1085"/>
      <c r="D16" s="1086"/>
      <c r="E16" s="1086"/>
      <c r="F16" s="1086"/>
      <c r="G16" s="1086"/>
      <c r="H16" s="1086"/>
      <c r="I16" s="1086"/>
      <c r="J16" s="1086"/>
      <c r="K16" s="1086"/>
      <c r="L16" s="1086"/>
      <c r="M16" s="1086"/>
      <c r="N16" s="1087"/>
    </row>
    <row r="17" spans="1:29" ht="20.25" hidden="1" customHeight="1" x14ac:dyDescent="0.25">
      <c r="A17" s="578"/>
      <c r="B17" s="579"/>
      <c r="C17" s="1085"/>
      <c r="D17" s="1086"/>
      <c r="E17" s="1086"/>
      <c r="F17" s="1086"/>
      <c r="G17" s="1086"/>
      <c r="H17" s="1086"/>
      <c r="I17" s="1086"/>
      <c r="J17" s="1086"/>
      <c r="K17" s="1086"/>
      <c r="L17" s="1086"/>
      <c r="M17" s="1086"/>
      <c r="N17" s="1087"/>
    </row>
    <row r="18" spans="1:29" ht="13.5" hidden="1" customHeight="1" x14ac:dyDescent="0.25">
      <c r="A18" s="578"/>
      <c r="B18" s="579"/>
      <c r="C18" s="1085"/>
      <c r="D18" s="1086"/>
      <c r="E18" s="1086"/>
      <c r="F18" s="1086"/>
      <c r="G18" s="1086"/>
      <c r="H18" s="1086"/>
      <c r="I18" s="1086"/>
      <c r="J18" s="1086"/>
      <c r="K18" s="1086"/>
      <c r="L18" s="1086"/>
      <c r="M18" s="1086"/>
      <c r="N18" s="1087"/>
    </row>
    <row r="19" spans="1:29" ht="13.5" hidden="1" customHeight="1" x14ac:dyDescent="0.25">
      <c r="A19" s="578"/>
      <c r="B19" s="579"/>
      <c r="C19" s="1085"/>
      <c r="D19" s="1086"/>
      <c r="E19" s="1086"/>
      <c r="F19" s="1086"/>
      <c r="G19" s="1086"/>
      <c r="H19" s="1086"/>
      <c r="I19" s="1086"/>
      <c r="J19" s="1086"/>
      <c r="K19" s="1086"/>
      <c r="L19" s="1086"/>
      <c r="M19" s="1086"/>
      <c r="N19" s="1087"/>
    </row>
    <row r="20" spans="1:29" ht="13.5" hidden="1" customHeight="1" x14ac:dyDescent="0.25">
      <c r="A20" s="578"/>
      <c r="B20" s="579"/>
      <c r="C20" s="1085"/>
      <c r="D20" s="1086"/>
      <c r="E20" s="1086"/>
      <c r="F20" s="1086"/>
      <c r="G20" s="1086"/>
      <c r="H20" s="1086"/>
      <c r="I20" s="1086"/>
      <c r="J20" s="1086"/>
      <c r="K20" s="1086"/>
      <c r="L20" s="1086"/>
      <c r="M20" s="1086"/>
      <c r="N20" s="1087"/>
    </row>
    <row r="21" spans="1:29" ht="13.5" hidden="1" customHeight="1" x14ac:dyDescent="0.25">
      <c r="A21" s="578"/>
      <c r="B21" s="579"/>
      <c r="C21" s="1085"/>
      <c r="D21" s="1086"/>
      <c r="E21" s="1086"/>
      <c r="F21" s="1086"/>
      <c r="G21" s="1086"/>
      <c r="H21" s="1086"/>
      <c r="I21" s="1086"/>
      <c r="J21" s="1086"/>
      <c r="K21" s="1086"/>
      <c r="L21" s="1086"/>
      <c r="M21" s="1086"/>
      <c r="N21" s="1087"/>
    </row>
    <row r="22" spans="1:29" ht="13.5" hidden="1" customHeight="1" x14ac:dyDescent="0.25">
      <c r="A22" s="580"/>
      <c r="B22" s="581"/>
      <c r="C22" s="1088"/>
      <c r="D22" s="1089"/>
      <c r="E22" s="1089"/>
      <c r="F22" s="1089"/>
      <c r="G22" s="1089"/>
      <c r="H22" s="1089"/>
      <c r="I22" s="1089"/>
      <c r="J22" s="1089"/>
      <c r="K22" s="1089"/>
      <c r="L22" s="1089"/>
      <c r="M22" s="1089"/>
      <c r="N22" s="1090"/>
    </row>
    <row r="23" spans="1:29" ht="18.95" customHeight="1" x14ac:dyDescent="0.25">
      <c r="A23" s="591" t="s">
        <v>0</v>
      </c>
      <c r="B23" s="592"/>
      <c r="C23" s="592"/>
      <c r="D23" s="592"/>
      <c r="E23" s="592"/>
      <c r="F23" s="592"/>
      <c r="G23" s="592"/>
      <c r="H23" s="592"/>
      <c r="I23" s="592"/>
      <c r="J23" s="592"/>
      <c r="K23" s="592"/>
      <c r="L23" s="592"/>
      <c r="M23" s="592"/>
      <c r="N23" s="593"/>
      <c r="R23" s="53"/>
      <c r="S23" s="53"/>
      <c r="T23" s="53"/>
      <c r="U23" s="53"/>
      <c r="V23" s="53"/>
      <c r="W23" s="53"/>
      <c r="X23" s="53"/>
      <c r="Y23" s="53"/>
      <c r="Z23" s="53"/>
      <c r="AA23" s="53"/>
      <c r="AB23" s="53"/>
      <c r="AC23" s="53"/>
    </row>
    <row r="24" spans="1:29" ht="27" customHeight="1" x14ac:dyDescent="0.25">
      <c r="A24" s="54">
        <v>1</v>
      </c>
      <c r="B24" s="570" t="s">
        <v>902</v>
      </c>
      <c r="C24" s="571"/>
      <c r="D24" s="571"/>
      <c r="E24" s="571"/>
      <c r="F24" s="571"/>
      <c r="G24" s="572"/>
      <c r="H24" s="54">
        <v>6</v>
      </c>
      <c r="I24" s="570"/>
      <c r="J24" s="571"/>
      <c r="K24" s="571"/>
      <c r="L24" s="571"/>
      <c r="M24" s="571"/>
      <c r="N24" s="572"/>
      <c r="R24" s="53"/>
      <c r="S24" s="53"/>
      <c r="T24" s="53"/>
      <c r="U24" s="53"/>
      <c r="V24" s="53"/>
      <c r="W24" s="53"/>
      <c r="X24" s="53"/>
      <c r="Y24" s="53"/>
      <c r="Z24" s="53"/>
      <c r="AA24" s="53"/>
      <c r="AB24" s="53"/>
      <c r="AC24" s="53"/>
    </row>
    <row r="25" spans="1:29" x14ac:dyDescent="0.25">
      <c r="A25" s="54">
        <v>2</v>
      </c>
      <c r="B25" s="570" t="s">
        <v>903</v>
      </c>
      <c r="C25" s="571"/>
      <c r="D25" s="571"/>
      <c r="E25" s="571"/>
      <c r="F25" s="571"/>
      <c r="G25" s="572"/>
      <c r="H25" s="54">
        <v>7</v>
      </c>
      <c r="I25" s="570"/>
      <c r="J25" s="571"/>
      <c r="K25" s="571"/>
      <c r="L25" s="571"/>
      <c r="M25" s="571"/>
      <c r="N25" s="572"/>
      <c r="R25" s="53"/>
      <c r="S25" s="53"/>
      <c r="T25" s="53"/>
      <c r="U25" s="53"/>
      <c r="V25" s="53"/>
      <c r="W25" s="53"/>
      <c r="X25" s="53"/>
      <c r="Y25" s="53"/>
      <c r="Z25" s="53"/>
      <c r="AA25" s="53"/>
      <c r="AB25" s="53"/>
      <c r="AC25" s="53"/>
    </row>
    <row r="26" spans="1:29" x14ac:dyDescent="0.25">
      <c r="A26" s="54">
        <v>3</v>
      </c>
      <c r="B26" s="570" t="s">
        <v>904</v>
      </c>
      <c r="C26" s="571"/>
      <c r="D26" s="571"/>
      <c r="E26" s="571"/>
      <c r="F26" s="571"/>
      <c r="G26" s="572"/>
      <c r="H26" s="54">
        <v>8</v>
      </c>
      <c r="I26" s="570"/>
      <c r="J26" s="571"/>
      <c r="K26" s="571"/>
      <c r="L26" s="571"/>
      <c r="M26" s="571"/>
      <c r="N26" s="572"/>
      <c r="R26" s="53"/>
      <c r="S26" s="53"/>
      <c r="T26" s="53"/>
      <c r="U26" s="53"/>
      <c r="V26" s="53"/>
      <c r="W26" s="53"/>
      <c r="X26" s="53"/>
      <c r="Y26" s="53"/>
      <c r="Z26" s="53"/>
      <c r="AA26" s="53"/>
      <c r="AB26" s="53"/>
      <c r="AC26" s="53"/>
    </row>
    <row r="27" spans="1:29" x14ac:dyDescent="0.25">
      <c r="A27" s="54">
        <v>4</v>
      </c>
      <c r="B27" s="570"/>
      <c r="C27" s="571"/>
      <c r="D27" s="571"/>
      <c r="E27" s="571"/>
      <c r="F27" s="571"/>
      <c r="G27" s="572"/>
      <c r="H27" s="54">
        <v>9</v>
      </c>
      <c r="I27" s="570"/>
      <c r="J27" s="571"/>
      <c r="K27" s="571"/>
      <c r="L27" s="571"/>
      <c r="M27" s="571"/>
      <c r="N27" s="572"/>
    </row>
    <row r="28" spans="1:29" x14ac:dyDescent="0.25">
      <c r="A28" s="54">
        <v>5</v>
      </c>
      <c r="B28" s="570"/>
      <c r="C28" s="571"/>
      <c r="D28" s="571"/>
      <c r="E28" s="571"/>
      <c r="F28" s="571"/>
      <c r="G28" s="572"/>
      <c r="H28" s="54">
        <v>10</v>
      </c>
      <c r="I28" s="599"/>
      <c r="J28" s="599"/>
      <c r="K28" s="599"/>
      <c r="L28" s="599"/>
      <c r="M28" s="599"/>
      <c r="N28" s="599"/>
    </row>
    <row r="29" spans="1:29" x14ac:dyDescent="0.25">
      <c r="A29" s="600" t="s">
        <v>286</v>
      </c>
      <c r="B29" s="601"/>
      <c r="C29" s="601"/>
      <c r="D29" s="601"/>
      <c r="E29" s="601"/>
      <c r="F29" s="601"/>
      <c r="G29" s="601"/>
      <c r="H29" s="601"/>
      <c r="I29" s="601"/>
      <c r="J29" s="601"/>
      <c r="K29" s="601"/>
      <c r="L29" s="601"/>
      <c r="M29" s="601"/>
      <c r="N29" s="602"/>
      <c r="O29" s="55"/>
      <c r="P29" s="55"/>
      <c r="Q29" s="55"/>
      <c r="R29" s="56"/>
    </row>
    <row r="30" spans="1:29" ht="24" customHeight="1" x14ac:dyDescent="0.25">
      <c r="A30" s="603" t="s">
        <v>287</v>
      </c>
      <c r="B30" s="604"/>
      <c r="C30" s="604"/>
      <c r="D30" s="604"/>
      <c r="E30" s="604"/>
      <c r="F30" s="604"/>
      <c r="G30" s="604"/>
      <c r="H30" s="605"/>
      <c r="I30" s="591" t="s">
        <v>909</v>
      </c>
      <c r="J30" s="593"/>
      <c r="K30" s="606" t="s">
        <v>910</v>
      </c>
      <c r="L30" s="606"/>
      <c r="M30" s="594" t="s">
        <v>288</v>
      </c>
      <c r="N30" s="594"/>
      <c r="O30" s="594">
        <v>2027</v>
      </c>
      <c r="P30" s="594"/>
      <c r="Q30" s="594">
        <v>2028</v>
      </c>
      <c r="R30" s="594"/>
    </row>
    <row r="31" spans="1:29" x14ac:dyDescent="0.25">
      <c r="A31" s="595" t="s">
        <v>884</v>
      </c>
      <c r="B31" s="596"/>
      <c r="C31" s="596"/>
      <c r="D31" s="596"/>
      <c r="E31" s="596"/>
      <c r="F31" s="596"/>
      <c r="G31" s="596"/>
      <c r="H31" s="597"/>
      <c r="I31" s="598" t="s">
        <v>338</v>
      </c>
      <c r="J31" s="598"/>
      <c r="K31" s="598"/>
      <c r="L31" s="598"/>
      <c r="M31" s="598"/>
      <c r="N31" s="598"/>
      <c r="O31" s="598"/>
      <c r="P31" s="598"/>
      <c r="Q31" s="598"/>
      <c r="R31" s="598"/>
    </row>
    <row r="32" spans="1:29" ht="23.25" customHeight="1" x14ac:dyDescent="0.25">
      <c r="A32" s="603" t="s">
        <v>289</v>
      </c>
      <c r="B32" s="604"/>
      <c r="C32" s="604"/>
      <c r="D32" s="604"/>
      <c r="E32" s="604"/>
      <c r="F32" s="604"/>
      <c r="G32" s="604"/>
      <c r="H32" s="605"/>
      <c r="I32" s="591" t="s">
        <v>909</v>
      </c>
      <c r="J32" s="593"/>
      <c r="K32" s="606" t="s">
        <v>910</v>
      </c>
      <c r="L32" s="606"/>
      <c r="M32" s="594" t="s">
        <v>288</v>
      </c>
      <c r="N32" s="594"/>
      <c r="O32" s="594">
        <v>2027</v>
      </c>
      <c r="P32" s="594"/>
      <c r="Q32" s="594">
        <v>2028</v>
      </c>
      <c r="R32" s="594"/>
    </row>
    <row r="33" spans="1:18" x14ac:dyDescent="0.25">
      <c r="A33" s="595" t="s">
        <v>885</v>
      </c>
      <c r="B33" s="596"/>
      <c r="C33" s="596"/>
      <c r="D33" s="596"/>
      <c r="E33" s="596"/>
      <c r="F33" s="596"/>
      <c r="G33" s="596"/>
      <c r="H33" s="597"/>
      <c r="I33" s="607">
        <v>46022</v>
      </c>
      <c r="J33" s="598"/>
      <c r="K33" s="607">
        <v>46022</v>
      </c>
      <c r="L33" s="598"/>
      <c r="M33" s="598"/>
      <c r="N33" s="598"/>
      <c r="O33" s="607"/>
      <c r="P33" s="598"/>
      <c r="Q33" s="607"/>
      <c r="R33" s="598"/>
    </row>
    <row r="34" spans="1:18" ht="24" customHeight="1" x14ac:dyDescent="0.25">
      <c r="A34" s="603" t="s">
        <v>290</v>
      </c>
      <c r="B34" s="604"/>
      <c r="C34" s="604"/>
      <c r="D34" s="604"/>
      <c r="E34" s="604"/>
      <c r="F34" s="604"/>
      <c r="G34" s="604"/>
      <c r="H34" s="605"/>
      <c r="I34" s="591" t="s">
        <v>909</v>
      </c>
      <c r="J34" s="593"/>
      <c r="K34" s="606" t="s">
        <v>910</v>
      </c>
      <c r="L34" s="606"/>
      <c r="M34" s="594" t="s">
        <v>288</v>
      </c>
      <c r="N34" s="594"/>
      <c r="O34" s="594">
        <v>2027</v>
      </c>
      <c r="P34" s="594"/>
      <c r="Q34" s="594">
        <v>2028</v>
      </c>
      <c r="R34" s="594"/>
    </row>
    <row r="35" spans="1:18" x14ac:dyDescent="0.25">
      <c r="A35" s="595"/>
      <c r="B35" s="596"/>
      <c r="C35" s="596"/>
      <c r="D35" s="596"/>
      <c r="E35" s="596"/>
      <c r="F35" s="596"/>
      <c r="G35" s="596"/>
      <c r="H35" s="597"/>
      <c r="I35" s="608"/>
      <c r="J35" s="608"/>
      <c r="K35" s="598"/>
      <c r="L35" s="598"/>
      <c r="M35" s="598"/>
      <c r="N35" s="598"/>
      <c r="O35" s="608"/>
      <c r="P35" s="608"/>
      <c r="Q35" s="608"/>
      <c r="R35" s="608"/>
    </row>
    <row r="36" spans="1:18" ht="31.7" customHeight="1" x14ac:dyDescent="0.25">
      <c r="A36" s="603" t="s">
        <v>291</v>
      </c>
      <c r="B36" s="604"/>
      <c r="C36" s="604"/>
      <c r="D36" s="604"/>
      <c r="E36" s="604"/>
      <c r="F36" s="604"/>
      <c r="G36" s="604"/>
      <c r="H36" s="605"/>
      <c r="I36" s="591" t="s">
        <v>909</v>
      </c>
      <c r="J36" s="593"/>
      <c r="K36" s="606" t="s">
        <v>910</v>
      </c>
      <c r="L36" s="606"/>
      <c r="M36" s="594" t="s">
        <v>288</v>
      </c>
      <c r="N36" s="594"/>
      <c r="O36" s="594">
        <v>2027</v>
      </c>
      <c r="P36" s="594"/>
      <c r="Q36" s="594">
        <v>2028</v>
      </c>
      <c r="R36" s="594"/>
    </row>
    <row r="37" spans="1:18" x14ac:dyDescent="0.25">
      <c r="A37" s="609"/>
      <c r="B37" s="610"/>
      <c r="C37" s="610"/>
      <c r="D37" s="610"/>
      <c r="E37" s="610"/>
      <c r="F37" s="610"/>
      <c r="G37" s="610"/>
      <c r="H37" s="611"/>
      <c r="I37" s="598"/>
      <c r="J37" s="598"/>
      <c r="K37" s="598"/>
      <c r="L37" s="598"/>
      <c r="M37" s="598"/>
      <c r="N37" s="598"/>
      <c r="O37" s="598"/>
      <c r="P37" s="598"/>
      <c r="Q37" s="598"/>
      <c r="R37" s="598"/>
    </row>
    <row r="39" spans="1:18" x14ac:dyDescent="0.25">
      <c r="A39" s="600" t="s">
        <v>292</v>
      </c>
      <c r="B39" s="601"/>
      <c r="C39" s="601"/>
      <c r="D39" s="601"/>
      <c r="E39" s="601"/>
      <c r="F39" s="601"/>
      <c r="G39" s="601"/>
      <c r="H39" s="601"/>
      <c r="I39" s="601"/>
      <c r="J39" s="601"/>
      <c r="K39" s="601"/>
      <c r="L39" s="601"/>
      <c r="M39" s="601"/>
      <c r="N39" s="602"/>
    </row>
    <row r="40" spans="1:18" ht="48.75" customHeight="1" x14ac:dyDescent="0.25">
      <c r="A40" s="594" t="s">
        <v>293</v>
      </c>
      <c r="B40" s="594"/>
      <c r="C40" s="57" t="s">
        <v>294</v>
      </c>
      <c r="D40" s="57" t="s">
        <v>295</v>
      </c>
      <c r="E40" s="57" t="s">
        <v>296</v>
      </c>
      <c r="F40" s="57" t="s">
        <v>297</v>
      </c>
      <c r="G40" s="57" t="s">
        <v>298</v>
      </c>
      <c r="H40" s="57" t="s">
        <v>299</v>
      </c>
      <c r="I40" s="57" t="s">
        <v>300</v>
      </c>
      <c r="J40" s="57" t="s">
        <v>301</v>
      </c>
      <c r="K40" s="57" t="s">
        <v>302</v>
      </c>
      <c r="L40" s="57" t="s">
        <v>303</v>
      </c>
      <c r="M40" s="57" t="s">
        <v>304</v>
      </c>
      <c r="N40" s="57" t="s">
        <v>305</v>
      </c>
    </row>
    <row r="41" spans="1:18" ht="12" customHeight="1" x14ac:dyDescent="0.25">
      <c r="A41" s="612">
        <f>IF(A24&gt;0,A24,"")</f>
        <v>1</v>
      </c>
      <c r="B41" s="613"/>
      <c r="C41" s="58"/>
      <c r="D41" s="58"/>
      <c r="E41" s="58"/>
      <c r="F41" s="58"/>
      <c r="G41" s="58"/>
      <c r="H41" s="58"/>
      <c r="I41" s="289"/>
      <c r="J41" s="477"/>
      <c r="K41" s="58"/>
      <c r="L41" s="58"/>
      <c r="M41" s="58"/>
      <c r="N41" s="58"/>
    </row>
    <row r="42" spans="1:18" ht="12" customHeight="1" x14ac:dyDescent="0.25">
      <c r="A42" s="612">
        <f>IF(A25&gt;0,A25,"")</f>
        <v>2</v>
      </c>
      <c r="B42" s="613"/>
      <c r="C42" s="58"/>
      <c r="D42" s="58"/>
      <c r="E42" s="58"/>
      <c r="F42" s="58"/>
      <c r="G42" s="58"/>
      <c r="H42" s="58"/>
      <c r="I42" s="58"/>
      <c r="J42" s="58"/>
      <c r="K42" s="58"/>
      <c r="L42" s="254"/>
      <c r="M42" s="338"/>
      <c r="N42" s="58"/>
    </row>
    <row r="43" spans="1:18" x14ac:dyDescent="0.25">
      <c r="A43" s="612">
        <f>IF(A26&gt;0,A26,"")</f>
        <v>3</v>
      </c>
      <c r="B43" s="613"/>
      <c r="C43" s="58"/>
      <c r="D43" s="125"/>
      <c r="E43" s="58"/>
      <c r="F43" s="58"/>
      <c r="G43" s="58"/>
      <c r="H43" s="58"/>
      <c r="I43" s="58"/>
      <c r="J43" s="58"/>
      <c r="K43" s="58"/>
      <c r="L43" s="58"/>
      <c r="M43" s="338"/>
      <c r="N43" s="289"/>
    </row>
    <row r="44" spans="1:18" x14ac:dyDescent="0.25">
      <c r="A44" s="612">
        <v>4</v>
      </c>
      <c r="B44" s="613"/>
      <c r="C44" s="58"/>
      <c r="D44" s="58"/>
      <c r="E44" s="58"/>
      <c r="F44" s="58"/>
      <c r="G44" s="58"/>
      <c r="H44" s="58"/>
      <c r="I44" s="58"/>
      <c r="J44" s="58"/>
      <c r="K44" s="58"/>
      <c r="L44" s="58"/>
      <c r="M44" s="58"/>
      <c r="N44" s="58"/>
    </row>
    <row r="45" spans="1:18" ht="13.5" thickBot="1" x14ac:dyDescent="0.3">
      <c r="A45" s="612">
        <v>5</v>
      </c>
      <c r="B45" s="613"/>
      <c r="C45" s="58"/>
      <c r="D45" s="58"/>
      <c r="E45" s="58"/>
      <c r="F45" s="58"/>
      <c r="G45" s="58"/>
      <c r="H45" s="58"/>
      <c r="I45" s="58"/>
      <c r="J45" s="58"/>
      <c r="K45" s="58"/>
      <c r="L45" s="58"/>
      <c r="M45" s="58"/>
      <c r="N45" s="59"/>
    </row>
    <row r="46" spans="1:18" x14ac:dyDescent="0.25">
      <c r="A46" s="612">
        <v>6</v>
      </c>
      <c r="B46" s="613"/>
      <c r="C46" s="58"/>
      <c r="D46" s="58"/>
      <c r="E46" s="58"/>
      <c r="F46" s="58"/>
      <c r="G46" s="58"/>
      <c r="H46" s="58"/>
      <c r="I46" s="58"/>
      <c r="J46" s="58"/>
      <c r="K46" s="58"/>
      <c r="L46" s="58"/>
      <c r="M46" s="58"/>
      <c r="N46" s="58"/>
    </row>
    <row r="47" spans="1:18" ht="1.5" hidden="1" customHeight="1" x14ac:dyDescent="0.25">
      <c r="A47" s="612">
        <v>8</v>
      </c>
      <c r="B47" s="613"/>
      <c r="C47" s="58"/>
      <c r="D47" s="58"/>
      <c r="E47" s="58"/>
      <c r="F47" s="58"/>
      <c r="G47" s="58"/>
      <c r="H47" s="58"/>
      <c r="I47" s="58"/>
      <c r="J47" s="58"/>
      <c r="K47" s="58"/>
      <c r="L47" s="58"/>
      <c r="M47" s="58"/>
      <c r="N47" s="60"/>
      <c r="O47" s="61"/>
    </row>
    <row r="48" spans="1:18" ht="13.5" hidden="1" thickBot="1" x14ac:dyDescent="0.3">
      <c r="A48" s="614"/>
      <c r="B48" s="615"/>
      <c r="C48" s="59"/>
      <c r="D48" s="59"/>
      <c r="E48" s="59"/>
      <c r="F48" s="59"/>
      <c r="G48" s="59"/>
      <c r="H48" s="59"/>
      <c r="I48" s="59"/>
      <c r="J48" s="59"/>
      <c r="K48" s="59"/>
      <c r="L48" s="59"/>
      <c r="M48" s="59"/>
      <c r="N48" s="59"/>
    </row>
    <row r="49" spans="1:14" hidden="1" x14ac:dyDescent="0.25">
      <c r="A49" s="612">
        <v>9</v>
      </c>
      <c r="B49" s="613"/>
      <c r="C49" s="58"/>
      <c r="D49" s="58"/>
      <c r="E49" s="58"/>
      <c r="F49" s="58"/>
      <c r="G49" s="58"/>
      <c r="H49" s="58"/>
      <c r="I49" s="58"/>
      <c r="J49" s="58"/>
      <c r="K49" s="58"/>
      <c r="L49" s="58"/>
      <c r="M49" s="58"/>
      <c r="N49" s="58"/>
    </row>
    <row r="50" spans="1:14" ht="13.5" hidden="1" thickBot="1" x14ac:dyDescent="0.3">
      <c r="A50" s="614"/>
      <c r="B50" s="615"/>
      <c r="C50" s="59"/>
      <c r="D50" s="59"/>
      <c r="E50" s="59"/>
      <c r="F50" s="59"/>
      <c r="G50" s="59"/>
      <c r="H50" s="59"/>
      <c r="I50" s="59"/>
      <c r="J50" s="59"/>
      <c r="K50" s="59"/>
      <c r="L50" s="59"/>
      <c r="M50" s="59"/>
      <c r="N50" s="59"/>
    </row>
    <row r="51" spans="1:14" hidden="1" x14ac:dyDescent="0.25">
      <c r="A51" s="612">
        <v>10</v>
      </c>
      <c r="B51" s="613"/>
      <c r="C51" s="58"/>
      <c r="D51" s="58"/>
      <c r="E51" s="58"/>
      <c r="F51" s="58"/>
      <c r="G51" s="58"/>
      <c r="H51" s="58"/>
      <c r="I51" s="58"/>
      <c r="J51" s="58"/>
      <c r="K51" s="58"/>
      <c r="L51" s="58"/>
      <c r="M51" s="58"/>
      <c r="N51" s="58"/>
    </row>
    <row r="52" spans="1:14" ht="13.5" hidden="1" thickBot="1" x14ac:dyDescent="0.3">
      <c r="A52" s="614"/>
      <c r="B52" s="615"/>
      <c r="C52" s="59"/>
      <c r="D52" s="59"/>
      <c r="E52" s="59"/>
      <c r="F52" s="59"/>
      <c r="G52" s="59"/>
      <c r="H52" s="59"/>
      <c r="I52" s="59"/>
      <c r="J52" s="59"/>
      <c r="K52" s="59"/>
      <c r="L52" s="59"/>
      <c r="M52" s="59"/>
      <c r="N52" s="59"/>
    </row>
    <row r="53" spans="1:14" x14ac:dyDescent="0.25">
      <c r="A53" s="62"/>
      <c r="B53" s="62"/>
      <c r="C53" s="62"/>
      <c r="D53" s="62"/>
      <c r="E53" s="62"/>
      <c r="F53" s="62"/>
      <c r="G53" s="62"/>
      <c r="H53" s="62"/>
      <c r="I53" s="62"/>
      <c r="J53" s="62"/>
      <c r="K53" s="62"/>
      <c r="L53" s="62"/>
      <c r="M53" s="62"/>
      <c r="N53" s="62"/>
    </row>
    <row r="54" spans="1:14" x14ac:dyDescent="0.25">
      <c r="A54" s="1029" t="s">
        <v>306</v>
      </c>
      <c r="B54" s="1030"/>
      <c r="C54" s="1030"/>
      <c r="D54" s="1030"/>
      <c r="E54" s="1030"/>
      <c r="F54" s="1030"/>
      <c r="G54" s="1030"/>
      <c r="H54" s="1030"/>
      <c r="I54" s="1030"/>
      <c r="J54" s="1030"/>
      <c r="K54" s="1030"/>
      <c r="L54" s="1030"/>
      <c r="M54" s="1030"/>
      <c r="N54" s="1031"/>
    </row>
    <row r="55" spans="1:14" ht="31.7" customHeight="1" x14ac:dyDescent="0.25">
      <c r="A55" s="63" t="s">
        <v>307</v>
      </c>
      <c r="B55" s="1032" t="s">
        <v>308</v>
      </c>
      <c r="C55" s="1033"/>
      <c r="D55" s="1033"/>
      <c r="E55" s="1033"/>
      <c r="F55" s="1034"/>
      <c r="G55" s="1035" t="s">
        <v>309</v>
      </c>
      <c r="H55" s="1035"/>
      <c r="I55" s="1035" t="s">
        <v>310</v>
      </c>
      <c r="J55" s="1035"/>
      <c r="K55" s="1035" t="s">
        <v>311</v>
      </c>
      <c r="L55" s="1035"/>
      <c r="M55" s="1000" t="s">
        <v>312</v>
      </c>
      <c r="N55" s="1000"/>
    </row>
    <row r="56" spans="1:14" x14ac:dyDescent="0.25">
      <c r="A56" s="126" t="s">
        <v>680</v>
      </c>
      <c r="B56" s="1039" t="s">
        <v>374</v>
      </c>
      <c r="C56" s="1040"/>
      <c r="D56" s="1040"/>
      <c r="E56" s="1040"/>
      <c r="F56" s="1041"/>
      <c r="G56" s="1042">
        <v>26.33</v>
      </c>
      <c r="H56" s="1043"/>
      <c r="I56" s="1064">
        <v>20</v>
      </c>
      <c r="J56" s="1065"/>
      <c r="K56" s="1511" t="s">
        <v>970</v>
      </c>
      <c r="L56" s="1046"/>
      <c r="M56" s="622">
        <f t="shared" ref="M56" si="0">G56*I56</f>
        <v>526.59999999999991</v>
      </c>
      <c r="N56" s="1038"/>
    </row>
    <row r="57" spans="1:14" x14ac:dyDescent="0.25">
      <c r="A57" s="126" t="s">
        <v>448</v>
      </c>
      <c r="B57" s="1039" t="s">
        <v>372</v>
      </c>
      <c r="C57" s="1040"/>
      <c r="D57" s="1040"/>
      <c r="E57" s="1040"/>
      <c r="F57" s="1041"/>
      <c r="G57" s="1042">
        <v>27.3</v>
      </c>
      <c r="H57" s="1043"/>
      <c r="I57" s="1044">
        <v>20</v>
      </c>
      <c r="J57" s="1044"/>
      <c r="K57" s="1078">
        <v>100</v>
      </c>
      <c r="L57" s="1078"/>
      <c r="M57" s="622">
        <f t="shared" ref="M57" si="1">G57*I57</f>
        <v>546</v>
      </c>
      <c r="N57" s="1038"/>
    </row>
    <row r="58" spans="1:14" ht="10.5" customHeight="1" x14ac:dyDescent="0.25">
      <c r="A58" s="126"/>
      <c r="B58" s="1039"/>
      <c r="C58" s="1040"/>
      <c r="D58" s="1040"/>
      <c r="E58" s="1040"/>
      <c r="F58" s="1041"/>
      <c r="G58" s="1042"/>
      <c r="H58" s="1043"/>
      <c r="I58" s="1064"/>
      <c r="J58" s="1065"/>
      <c r="K58" s="1078"/>
      <c r="L58" s="1078"/>
      <c r="M58" s="622"/>
      <c r="N58" s="1038"/>
    </row>
    <row r="59" spans="1:14" x14ac:dyDescent="0.25">
      <c r="A59" s="126"/>
      <c r="B59" s="1039"/>
      <c r="C59" s="1040"/>
      <c r="D59" s="1040"/>
      <c r="E59" s="1040"/>
      <c r="F59" s="1041"/>
      <c r="G59" s="1042"/>
      <c r="H59" s="1043"/>
      <c r="I59" s="1044"/>
      <c r="J59" s="1044"/>
      <c r="K59" s="1044"/>
      <c r="L59" s="1044"/>
      <c r="M59" s="1264"/>
      <c r="N59" s="1264"/>
    </row>
    <row r="60" spans="1:14" x14ac:dyDescent="0.25">
      <c r="A60" s="64"/>
      <c r="B60" s="1265"/>
      <c r="C60" s="1040"/>
      <c r="D60" s="1040"/>
      <c r="E60" s="1040"/>
      <c r="F60" s="1041"/>
      <c r="G60" s="1042"/>
      <c r="H60" s="1043"/>
      <c r="I60" s="1044"/>
      <c r="J60" s="1044"/>
      <c r="K60" s="1044"/>
      <c r="L60" s="1044"/>
      <c r="M60" s="1264"/>
      <c r="N60" s="1264"/>
    </row>
    <row r="61" spans="1:14" x14ac:dyDescent="0.25">
      <c r="A61" s="64"/>
      <c r="B61" s="1265"/>
      <c r="C61" s="1040"/>
      <c r="D61" s="1040"/>
      <c r="E61" s="1040"/>
      <c r="F61" s="1041"/>
      <c r="G61" s="1042"/>
      <c r="H61" s="1043"/>
      <c r="I61" s="1044"/>
      <c r="J61" s="1044"/>
      <c r="K61" s="1044"/>
      <c r="L61" s="1044"/>
      <c r="M61" s="1264"/>
      <c r="N61" s="1264"/>
    </row>
    <row r="62" spans="1:14" x14ac:dyDescent="0.25">
      <c r="A62" s="64"/>
      <c r="B62" s="1265"/>
      <c r="C62" s="1040"/>
      <c r="D62" s="1040"/>
      <c r="E62" s="1040"/>
      <c r="F62" s="1041"/>
      <c r="G62" s="1042"/>
      <c r="H62" s="1043"/>
      <c r="I62" s="1044"/>
      <c r="J62" s="1044"/>
      <c r="K62" s="1044"/>
      <c r="L62" s="1044"/>
      <c r="M62" s="1264"/>
      <c r="N62" s="1264"/>
    </row>
    <row r="63" spans="1:14" x14ac:dyDescent="0.25">
      <c r="A63" s="65">
        <f>COUNTA(B56:F62)</f>
        <v>2</v>
      </c>
      <c r="B63" s="1047" t="s">
        <v>313</v>
      </c>
      <c r="C63" s="1047"/>
      <c r="D63" s="1047"/>
      <c r="E63" s="1047"/>
      <c r="F63" s="1047"/>
      <c r="G63" s="1047"/>
      <c r="H63" s="1047"/>
      <c r="I63" s="1047"/>
      <c r="J63" s="1047"/>
      <c r="K63" s="1047"/>
      <c r="L63" s="1048"/>
      <c r="M63" s="1049">
        <f>SUM(M56:N62)</f>
        <v>1072.5999999999999</v>
      </c>
      <c r="N63" s="1050"/>
    </row>
    <row r="64" spans="1:14" x14ac:dyDescent="0.25">
      <c r="A64" s="62"/>
      <c r="B64" s="62"/>
      <c r="C64" s="62"/>
      <c r="D64" s="62"/>
      <c r="E64" s="62"/>
      <c r="F64" s="62"/>
      <c r="G64" s="62"/>
      <c r="H64" s="62"/>
      <c r="I64" s="62"/>
      <c r="J64" s="62"/>
      <c r="K64" s="62"/>
      <c r="L64" s="62"/>
      <c r="M64" s="62"/>
      <c r="N64" s="62"/>
    </row>
    <row r="65" spans="1:14" x14ac:dyDescent="0.25">
      <c r="A65" s="1029" t="s">
        <v>314</v>
      </c>
      <c r="B65" s="1030"/>
      <c r="C65" s="1030"/>
      <c r="D65" s="1030"/>
      <c r="E65" s="1030"/>
      <c r="F65" s="1030"/>
      <c r="G65" s="1030"/>
      <c r="H65" s="1030"/>
      <c r="I65" s="1030"/>
      <c r="J65" s="1030"/>
      <c r="K65" s="1030"/>
      <c r="L65" s="1030"/>
      <c r="M65" s="1030"/>
      <c r="N65" s="1031"/>
    </row>
    <row r="66" spans="1:14" x14ac:dyDescent="0.25">
      <c r="A66" s="1051" t="s">
        <v>315</v>
      </c>
      <c r="B66" s="1052"/>
      <c r="C66" s="1052"/>
      <c r="D66" s="1053"/>
      <c r="E66" s="1051" t="s">
        <v>115</v>
      </c>
      <c r="F66" s="1052"/>
      <c r="G66" s="1052"/>
      <c r="H66" s="1052"/>
      <c r="I66" s="1052"/>
      <c r="J66" s="1052"/>
      <c r="K66" s="1052"/>
      <c r="L66" s="1052"/>
      <c r="M66" s="1054" t="s">
        <v>316</v>
      </c>
      <c r="N66" s="1055"/>
    </row>
    <row r="67" spans="1:14" x14ac:dyDescent="0.25">
      <c r="A67" s="1057" t="s">
        <v>936</v>
      </c>
      <c r="B67" s="1058"/>
      <c r="C67" s="1058"/>
      <c r="D67" s="1059"/>
      <c r="E67" s="1057" t="s">
        <v>937</v>
      </c>
      <c r="F67" s="1058"/>
      <c r="G67" s="1058"/>
      <c r="H67" s="1058"/>
      <c r="I67" s="1058"/>
      <c r="J67" s="1058"/>
      <c r="K67" s="1058"/>
      <c r="L67" s="1058"/>
      <c r="M67" s="1491">
        <v>7485.92</v>
      </c>
      <c r="N67" s="1492"/>
    </row>
    <row r="68" spans="1:14" x14ac:dyDescent="0.25">
      <c r="A68" s="1266"/>
      <c r="B68" s="1058"/>
      <c r="C68" s="1058"/>
      <c r="D68" s="1059"/>
      <c r="E68" s="1266"/>
      <c r="F68" s="1058"/>
      <c r="G68" s="1058"/>
      <c r="H68" s="1058"/>
      <c r="I68" s="1058"/>
      <c r="J68" s="1058"/>
      <c r="K68" s="1058"/>
      <c r="L68" s="1058"/>
      <c r="M68" s="1060"/>
      <c r="N68" s="1061"/>
    </row>
    <row r="69" spans="1:14" x14ac:dyDescent="0.25">
      <c r="A69" s="1054" t="s">
        <v>317</v>
      </c>
      <c r="B69" s="1056"/>
      <c r="C69" s="1056"/>
      <c r="D69" s="1056"/>
      <c r="E69" s="1056"/>
      <c r="F69" s="1056"/>
      <c r="G69" s="1056"/>
      <c r="H69" s="1056"/>
      <c r="I69" s="1056"/>
      <c r="J69" s="1056"/>
      <c r="K69" s="1056"/>
      <c r="L69" s="1055"/>
      <c r="M69" s="1049">
        <f>SUM(M63:M68)</f>
        <v>8558.52</v>
      </c>
      <c r="N69" s="1050"/>
    </row>
    <row r="74" spans="1:14" ht="15" x14ac:dyDescent="0.25">
      <c r="C74"/>
      <c r="D74"/>
      <c r="E74"/>
      <c r="F74"/>
      <c r="G74"/>
      <c r="H74"/>
      <c r="I74"/>
    </row>
    <row r="65387" spans="251:255" x14ac:dyDescent="0.25">
      <c r="IQ65387" s="51" t="s">
        <v>318</v>
      </c>
      <c r="IR65387" s="51" t="s">
        <v>319</v>
      </c>
      <c r="IS65387" s="51" t="s">
        <v>320</v>
      </c>
      <c r="IT65387" s="51" t="s">
        <v>321</v>
      </c>
      <c r="IU65387" s="51" t="s">
        <v>322</v>
      </c>
    </row>
    <row r="65388" spans="251:255" x14ac:dyDescent="0.25">
      <c r="IQ65388" s="51" t="e">
        <f>#REF!&amp;$C$8</f>
        <v>#REF!</v>
      </c>
      <c r="IR65388" s="51" t="e">
        <f>#REF!</f>
        <v>#REF!</v>
      </c>
      <c r="IS65388" s="51" t="e">
        <f>$B$24&amp;" - "&amp;$B$25&amp;" - "&amp;$B$28&amp;" - "&amp;$I$28&amp;" - "&amp;#REF!&amp;" - "&amp;#REF!&amp;" - "&amp;#REF!&amp;" - "&amp;#REF!</f>
        <v>#REF!</v>
      </c>
      <c r="IT65388" s="51" t="e">
        <f>$A$31&amp;": "&amp;$I$31&amp;" - "&amp;#REF!&amp;": "&amp;#REF!&amp;" - "&amp;#REF!&amp;": "&amp;#REF!&amp;" - "&amp;#REF!&amp;": "&amp;#REF!&amp;" - "&amp;#REF!&amp;": "&amp;#REF!&amp;" - "&amp;#REF!&amp;": "&amp;#REF!&amp;" - "&amp;#REF!&amp;": "&amp;#REF!&amp;" - "&amp;$A$32&amp;": "&amp;$I$32&amp;" - "&amp;$A$33&amp;": "&amp;$I$33&amp;" - "&amp;#REF!&amp;": "&amp;#REF!&amp;" - "&amp;#REF!&amp;": "&amp;#REF!&amp;" - "&amp;#REF!&amp;": "&amp;#REF!&amp;" - "&amp;#REF!&amp;": "&amp;#REF!</f>
        <v>#REF!</v>
      </c>
      <c r="IU65388" s="51" t="e">
        <f>#REF!</f>
        <v>#REF!</v>
      </c>
    </row>
  </sheetData>
  <mergeCells count="150">
    <mergeCell ref="A1:N1"/>
    <mergeCell ref="A2:D2"/>
    <mergeCell ref="E2:H2"/>
    <mergeCell ref="I2:N2"/>
    <mergeCell ref="A3:D4"/>
    <mergeCell ref="E3:H4"/>
    <mergeCell ref="I3:N4"/>
    <mergeCell ref="A7:D7"/>
    <mergeCell ref="E7:H7"/>
    <mergeCell ref="I7:J7"/>
    <mergeCell ref="K7:L7"/>
    <mergeCell ref="M7:N7"/>
    <mergeCell ref="A8:B8"/>
    <mergeCell ref="C8:N8"/>
    <mergeCell ref="A5:D6"/>
    <mergeCell ref="E5:H6"/>
    <mergeCell ref="I5:N5"/>
    <mergeCell ref="I6:J6"/>
    <mergeCell ref="K6:L6"/>
    <mergeCell ref="M6:N6"/>
    <mergeCell ref="B25:G25"/>
    <mergeCell ref="I25:N25"/>
    <mergeCell ref="B26:G26"/>
    <mergeCell ref="I26:N26"/>
    <mergeCell ref="B27:G27"/>
    <mergeCell ref="I27:N27"/>
    <mergeCell ref="A9:B9"/>
    <mergeCell ref="C9:N9"/>
    <mergeCell ref="A10:B22"/>
    <mergeCell ref="C10:N22"/>
    <mergeCell ref="A23:N23"/>
    <mergeCell ref="B24:G24"/>
    <mergeCell ref="I24:N24"/>
    <mergeCell ref="O30:P30"/>
    <mergeCell ref="Q30:R30"/>
    <mergeCell ref="A31:H31"/>
    <mergeCell ref="I31:J31"/>
    <mergeCell ref="K31:L31"/>
    <mergeCell ref="M31:N31"/>
    <mergeCell ref="O31:P31"/>
    <mergeCell ref="Q31:R31"/>
    <mergeCell ref="B28:G28"/>
    <mergeCell ref="I28:N28"/>
    <mergeCell ref="A29:N29"/>
    <mergeCell ref="A30:H30"/>
    <mergeCell ref="I30:J30"/>
    <mergeCell ref="K30:L30"/>
    <mergeCell ref="M30:N30"/>
    <mergeCell ref="A33:H33"/>
    <mergeCell ref="I33:J33"/>
    <mergeCell ref="K33:L33"/>
    <mergeCell ref="M33:N33"/>
    <mergeCell ref="O33:P33"/>
    <mergeCell ref="Q33:R33"/>
    <mergeCell ref="A32:H32"/>
    <mergeCell ref="I32:J32"/>
    <mergeCell ref="K32:L32"/>
    <mergeCell ref="M32:N32"/>
    <mergeCell ref="O32:P32"/>
    <mergeCell ref="Q32:R32"/>
    <mergeCell ref="A35:H35"/>
    <mergeCell ref="I35:J35"/>
    <mergeCell ref="K35:L35"/>
    <mergeCell ref="M35:N35"/>
    <mergeCell ref="O35:P35"/>
    <mergeCell ref="Q35:R35"/>
    <mergeCell ref="A34:H34"/>
    <mergeCell ref="I34:J34"/>
    <mergeCell ref="K34:L34"/>
    <mergeCell ref="M34:N34"/>
    <mergeCell ref="O34:P34"/>
    <mergeCell ref="Q34:R34"/>
    <mergeCell ref="A37:H37"/>
    <mergeCell ref="I37:J37"/>
    <mergeCell ref="K37:L37"/>
    <mergeCell ref="M37:N37"/>
    <mergeCell ref="O37:P37"/>
    <mergeCell ref="Q37:R37"/>
    <mergeCell ref="A36:H36"/>
    <mergeCell ref="I36:J36"/>
    <mergeCell ref="K36:L36"/>
    <mergeCell ref="M36:N36"/>
    <mergeCell ref="O36:P36"/>
    <mergeCell ref="Q36:R36"/>
    <mergeCell ref="A45:B45"/>
    <mergeCell ref="A46:B46"/>
    <mergeCell ref="A47:B48"/>
    <mergeCell ref="A49:B50"/>
    <mergeCell ref="A51:B52"/>
    <mergeCell ref="A54:N54"/>
    <mergeCell ref="A39:N39"/>
    <mergeCell ref="A40:B40"/>
    <mergeCell ref="A41:B41"/>
    <mergeCell ref="A42:B42"/>
    <mergeCell ref="A43:B43"/>
    <mergeCell ref="A44:B44"/>
    <mergeCell ref="B55:F55"/>
    <mergeCell ref="G55:H55"/>
    <mergeCell ref="I55:J55"/>
    <mergeCell ref="K55:L55"/>
    <mergeCell ref="M55:N55"/>
    <mergeCell ref="B56:F56"/>
    <mergeCell ref="G56:H56"/>
    <mergeCell ref="I56:J56"/>
    <mergeCell ref="K56:L56"/>
    <mergeCell ref="M56:N56"/>
    <mergeCell ref="B57:F57"/>
    <mergeCell ref="G57:H57"/>
    <mergeCell ref="I57:J57"/>
    <mergeCell ref="K57:L57"/>
    <mergeCell ref="M57:N57"/>
    <mergeCell ref="B58:F58"/>
    <mergeCell ref="G58:H58"/>
    <mergeCell ref="I58:J58"/>
    <mergeCell ref="K58:L58"/>
    <mergeCell ref="M58:N58"/>
    <mergeCell ref="B59:F59"/>
    <mergeCell ref="G59:H59"/>
    <mergeCell ref="I59:J59"/>
    <mergeCell ref="K59:L59"/>
    <mergeCell ref="M59:N59"/>
    <mergeCell ref="B60:F60"/>
    <mergeCell ref="G60:H60"/>
    <mergeCell ref="I60:J60"/>
    <mergeCell ref="K60:L60"/>
    <mergeCell ref="M60:N60"/>
    <mergeCell ref="B61:F61"/>
    <mergeCell ref="G61:H61"/>
    <mergeCell ref="I61:J61"/>
    <mergeCell ref="K61:L61"/>
    <mergeCell ref="M61:N61"/>
    <mergeCell ref="B62:F62"/>
    <mergeCell ref="G62:H62"/>
    <mergeCell ref="I62:J62"/>
    <mergeCell ref="K62:L62"/>
    <mergeCell ref="M62:N62"/>
    <mergeCell ref="A69:L69"/>
    <mergeCell ref="M69:N69"/>
    <mergeCell ref="A67:D67"/>
    <mergeCell ref="E67:L67"/>
    <mergeCell ref="M67:N67"/>
    <mergeCell ref="A68:D68"/>
    <mergeCell ref="E68:L68"/>
    <mergeCell ref="M68:N68"/>
    <mergeCell ref="B63:L63"/>
    <mergeCell ref="M63:N63"/>
    <mergeCell ref="A65:N65"/>
    <mergeCell ref="A66:D66"/>
    <mergeCell ref="E66:L66"/>
    <mergeCell ref="M66:N66"/>
  </mergeCells>
  <conditionalFormatting sqref="C41:N44 C45:M45 C46:N47 C49:N49 C51:N51">
    <cfRule type="cellIs" dxfId="7" priority="1" stopIfTrue="1" operator="equal">
      <formula>"x"</formula>
    </cfRule>
  </conditionalFormatting>
  <conditionalFormatting sqref="N45 C48:N48 C50:N50 C52:N52">
    <cfRule type="cellIs" dxfId="6"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1:N52" xr:uid="{00000000-0002-0000-2B00-000000000000}"/>
  </dataValidations>
  <pageMargins left="0.75" right="0.75" top="1" bottom="1" header="0.5" footer="0.5"/>
  <pageSetup paperSize="9" fitToHeight="0" orientation="landscape" r:id="rId1"/>
  <headerFooter alignWithMargins="0"/>
  <legacy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Q59"/>
  <sheetViews>
    <sheetView topLeftCell="A26" workbookViewId="0">
      <selection activeCell="B23" sqref="B23:G23"/>
    </sheetView>
  </sheetViews>
  <sheetFormatPr defaultRowHeight="15" x14ac:dyDescent="0.25"/>
  <sheetData>
    <row r="1" spans="1:14" ht="18.75" thickBot="1" x14ac:dyDescent="0.3">
      <c r="A1" s="520" t="s">
        <v>423</v>
      </c>
      <c r="B1" s="520"/>
      <c r="C1" s="520"/>
      <c r="D1" s="520"/>
      <c r="E1" s="520"/>
      <c r="F1" s="520"/>
      <c r="G1" s="520"/>
      <c r="H1" s="520"/>
      <c r="I1" s="520"/>
      <c r="J1" s="520"/>
      <c r="K1" s="520"/>
      <c r="L1" s="520"/>
      <c r="M1" s="520"/>
      <c r="N1" s="520"/>
    </row>
    <row r="2" spans="1:14" x14ac:dyDescent="0.25">
      <c r="A2" s="51"/>
      <c r="B2" s="51"/>
      <c r="C2" s="51"/>
      <c r="D2" s="51"/>
      <c r="E2" s="51"/>
      <c r="F2" s="51"/>
      <c r="G2" s="51"/>
      <c r="H2" s="51"/>
      <c r="I2" s="51"/>
      <c r="J2" s="51"/>
      <c r="K2" s="51"/>
      <c r="L2" s="51"/>
      <c r="M2" s="51"/>
      <c r="N2" s="51"/>
    </row>
    <row r="3" spans="1:14" ht="30" customHeight="1" x14ac:dyDescent="0.25">
      <c r="A3" s="1202" t="s">
        <v>410</v>
      </c>
      <c r="B3" s="1203"/>
      <c r="C3" s="1203"/>
      <c r="D3" s="1204"/>
      <c r="E3" s="524" t="s">
        <v>777</v>
      </c>
      <c r="F3" s="525"/>
      <c r="G3" s="525"/>
      <c r="H3" s="526"/>
      <c r="I3" s="1091" t="s">
        <v>411</v>
      </c>
      <c r="J3" s="1092"/>
      <c r="K3" s="1092"/>
      <c r="L3" s="1092"/>
      <c r="M3" s="1092"/>
      <c r="N3" s="1094"/>
    </row>
    <row r="4" spans="1:14" x14ac:dyDescent="0.25">
      <c r="A4" s="1205" t="s">
        <v>391</v>
      </c>
      <c r="B4" s="1206"/>
      <c r="C4" s="1206"/>
      <c r="D4" s="1207"/>
      <c r="E4" s="535" t="s">
        <v>953</v>
      </c>
      <c r="F4" s="535"/>
      <c r="G4" s="535"/>
      <c r="H4" s="535"/>
      <c r="I4" s="537" t="s">
        <v>458</v>
      </c>
      <c r="J4" s="538"/>
      <c r="K4" s="538"/>
      <c r="L4" s="539"/>
      <c r="M4" s="539"/>
      <c r="N4" s="540"/>
    </row>
    <row r="5" spans="1:14" x14ac:dyDescent="0.25">
      <c r="A5" s="1208"/>
      <c r="B5" s="1209"/>
      <c r="C5" s="1209"/>
      <c r="D5" s="1210"/>
      <c r="E5" s="535"/>
      <c r="F5" s="535"/>
      <c r="G5" s="535"/>
      <c r="H5" s="535"/>
      <c r="I5" s="541"/>
      <c r="J5" s="542"/>
      <c r="K5" s="542"/>
      <c r="L5" s="542"/>
      <c r="M5" s="542"/>
      <c r="N5" s="543"/>
    </row>
    <row r="6" spans="1:14" x14ac:dyDescent="0.25">
      <c r="A6" s="1219" t="s">
        <v>279</v>
      </c>
      <c r="B6" s="1220"/>
      <c r="C6" s="1220"/>
      <c r="D6" s="1221"/>
      <c r="E6" s="563" t="s">
        <v>412</v>
      </c>
      <c r="F6" s="563"/>
      <c r="G6" s="563"/>
      <c r="H6" s="564"/>
      <c r="I6" s="567" t="s">
        <v>280</v>
      </c>
      <c r="J6" s="567"/>
      <c r="K6" s="567"/>
      <c r="L6" s="567"/>
      <c r="M6" s="567"/>
      <c r="N6" s="567"/>
    </row>
    <row r="7" spans="1:14" x14ac:dyDescent="0.25">
      <c r="A7" s="1222"/>
      <c r="B7" s="1223"/>
      <c r="C7" s="1223"/>
      <c r="D7" s="1224"/>
      <c r="E7" s="565"/>
      <c r="F7" s="565"/>
      <c r="G7" s="565"/>
      <c r="H7" s="566"/>
      <c r="I7" s="568">
        <v>2026</v>
      </c>
      <c r="J7" s="569"/>
      <c r="K7" s="567">
        <v>2027</v>
      </c>
      <c r="L7" s="567"/>
      <c r="M7" s="567">
        <v>2028</v>
      </c>
      <c r="N7" s="567"/>
    </row>
    <row r="8" spans="1:14" x14ac:dyDescent="0.25">
      <c r="A8" s="1211" t="s">
        <v>281</v>
      </c>
      <c r="B8" s="1212"/>
      <c r="C8" s="1212"/>
      <c r="D8" s="1213"/>
      <c r="E8" s="525" t="s">
        <v>420</v>
      </c>
      <c r="F8" s="525"/>
      <c r="G8" s="525"/>
      <c r="H8" s="526"/>
      <c r="I8" s="549" t="s">
        <v>338</v>
      </c>
      <c r="J8" s="550"/>
      <c r="K8" s="551"/>
      <c r="L8" s="551"/>
      <c r="M8" s="551"/>
      <c r="N8" s="551"/>
    </row>
    <row r="9" spans="1:14" ht="42" customHeight="1" x14ac:dyDescent="0.25">
      <c r="A9" s="1214" t="s">
        <v>283</v>
      </c>
      <c r="B9" s="1215"/>
      <c r="C9" s="1216" t="s">
        <v>775</v>
      </c>
      <c r="D9" s="1217"/>
      <c r="E9" s="1217"/>
      <c r="F9" s="1217"/>
      <c r="G9" s="1217"/>
      <c r="H9" s="1217"/>
      <c r="I9" s="1217"/>
      <c r="J9" s="1217"/>
      <c r="K9" s="1217"/>
      <c r="L9" s="1217"/>
      <c r="M9" s="1217"/>
      <c r="N9" s="1218"/>
    </row>
    <row r="10" spans="1:14" x14ac:dyDescent="0.25">
      <c r="A10" s="576" t="s">
        <v>284</v>
      </c>
      <c r="B10" s="577"/>
      <c r="C10" s="1228" t="s">
        <v>954</v>
      </c>
      <c r="D10" s="1426"/>
      <c r="E10" s="1426"/>
      <c r="F10" s="1426"/>
      <c r="G10" s="1426"/>
      <c r="H10" s="1426"/>
      <c r="I10" s="1426"/>
      <c r="J10" s="1426"/>
      <c r="K10" s="1426"/>
      <c r="L10" s="1426"/>
      <c r="M10" s="1426"/>
      <c r="N10" s="1427"/>
    </row>
    <row r="11" spans="1:14" x14ac:dyDescent="0.25">
      <c r="A11" s="578"/>
      <c r="B11" s="579"/>
      <c r="C11" s="1428"/>
      <c r="D11" s="1429"/>
      <c r="E11" s="1429"/>
      <c r="F11" s="1429"/>
      <c r="G11" s="1429"/>
      <c r="H11" s="1429"/>
      <c r="I11" s="1429"/>
      <c r="J11" s="1429"/>
      <c r="K11" s="1429"/>
      <c r="L11" s="1429"/>
      <c r="M11" s="1429"/>
      <c r="N11" s="1430"/>
    </row>
    <row r="12" spans="1:14" x14ac:dyDescent="0.25">
      <c r="A12" s="578"/>
      <c r="B12" s="579"/>
      <c r="C12" s="1428"/>
      <c r="D12" s="1429"/>
      <c r="E12" s="1429"/>
      <c r="F12" s="1429"/>
      <c r="G12" s="1429"/>
      <c r="H12" s="1429"/>
      <c r="I12" s="1429"/>
      <c r="J12" s="1429"/>
      <c r="K12" s="1429"/>
      <c r="L12" s="1429"/>
      <c r="M12" s="1429"/>
      <c r="N12" s="1430"/>
    </row>
    <row r="13" spans="1:14" x14ac:dyDescent="0.25">
      <c r="A13" s="578"/>
      <c r="B13" s="579"/>
      <c r="C13" s="1428"/>
      <c r="D13" s="1429"/>
      <c r="E13" s="1429"/>
      <c r="F13" s="1429"/>
      <c r="G13" s="1429"/>
      <c r="H13" s="1429"/>
      <c r="I13" s="1429"/>
      <c r="J13" s="1429"/>
      <c r="K13" s="1429"/>
      <c r="L13" s="1429"/>
      <c r="M13" s="1429"/>
      <c r="N13" s="1430"/>
    </row>
    <row r="14" spans="1:14" x14ac:dyDescent="0.25">
      <c r="A14" s="578"/>
      <c r="B14" s="579"/>
      <c r="C14" s="1428"/>
      <c r="D14" s="1429"/>
      <c r="E14" s="1429"/>
      <c r="F14" s="1429"/>
      <c r="G14" s="1429"/>
      <c r="H14" s="1429"/>
      <c r="I14" s="1429"/>
      <c r="J14" s="1429"/>
      <c r="K14" s="1429"/>
      <c r="L14" s="1429"/>
      <c r="M14" s="1429"/>
      <c r="N14" s="1430"/>
    </row>
    <row r="15" spans="1:14" hidden="1" x14ac:dyDescent="0.25">
      <c r="A15" s="578"/>
      <c r="B15" s="579"/>
      <c r="C15" s="1428"/>
      <c r="D15" s="1429"/>
      <c r="E15" s="1429"/>
      <c r="F15" s="1429"/>
      <c r="G15" s="1429"/>
      <c r="H15" s="1429"/>
      <c r="I15" s="1429"/>
      <c r="J15" s="1429"/>
      <c r="K15" s="1429"/>
      <c r="L15" s="1429"/>
      <c r="M15" s="1429"/>
      <c r="N15" s="1430"/>
    </row>
    <row r="16" spans="1:14" hidden="1" x14ac:dyDescent="0.25">
      <c r="A16" s="578"/>
      <c r="B16" s="579"/>
      <c r="C16" s="1428"/>
      <c r="D16" s="1429"/>
      <c r="E16" s="1429"/>
      <c r="F16" s="1429"/>
      <c r="G16" s="1429"/>
      <c r="H16" s="1429"/>
      <c r="I16" s="1429"/>
      <c r="J16" s="1429"/>
      <c r="K16" s="1429"/>
      <c r="L16" s="1429"/>
      <c r="M16" s="1429"/>
      <c r="N16" s="1430"/>
    </row>
    <row r="17" spans="1:14" hidden="1" x14ac:dyDescent="0.25">
      <c r="A17" s="580"/>
      <c r="B17" s="581"/>
      <c r="C17" s="1431"/>
      <c r="D17" s="1432"/>
      <c r="E17" s="1432"/>
      <c r="F17" s="1432"/>
      <c r="G17" s="1432"/>
      <c r="H17" s="1432"/>
      <c r="I17" s="1432"/>
      <c r="J17" s="1432"/>
      <c r="K17" s="1432"/>
      <c r="L17" s="1432"/>
      <c r="M17" s="1432"/>
      <c r="N17" s="1433"/>
    </row>
    <row r="18" spans="1:14" x14ac:dyDescent="0.25">
      <c r="A18" s="591"/>
      <c r="B18" s="592"/>
      <c r="C18" s="592"/>
      <c r="D18" s="592"/>
      <c r="E18" s="592"/>
      <c r="F18" s="592"/>
      <c r="G18" s="592"/>
      <c r="H18" s="592"/>
      <c r="I18" s="592"/>
      <c r="J18" s="592"/>
      <c r="K18" s="592"/>
      <c r="L18" s="592"/>
      <c r="M18" s="592"/>
      <c r="N18" s="593"/>
    </row>
    <row r="19" spans="1:14" x14ac:dyDescent="0.25">
      <c r="A19" s="54">
        <v>1</v>
      </c>
      <c r="B19" s="570" t="s">
        <v>421</v>
      </c>
      <c r="C19" s="571"/>
      <c r="D19" s="571"/>
      <c r="E19" s="571"/>
      <c r="F19" s="571"/>
      <c r="G19" s="572"/>
      <c r="H19" s="54">
        <v>6</v>
      </c>
      <c r="I19" s="570"/>
      <c r="J19" s="571"/>
      <c r="K19" s="571"/>
      <c r="L19" s="571"/>
      <c r="M19" s="571"/>
      <c r="N19" s="572"/>
    </row>
    <row r="20" spans="1:14" ht="18.95" customHeight="1" x14ac:dyDescent="0.25">
      <c r="A20" s="54">
        <v>2</v>
      </c>
      <c r="B20" s="1225" t="s">
        <v>413</v>
      </c>
      <c r="C20" s="1226"/>
      <c r="D20" s="1226"/>
      <c r="E20" s="1226"/>
      <c r="F20" s="1226"/>
      <c r="G20" s="1227"/>
      <c r="H20" s="54">
        <v>7</v>
      </c>
      <c r="I20" s="570"/>
      <c r="J20" s="571"/>
      <c r="K20" s="571"/>
      <c r="L20" s="571"/>
      <c r="M20" s="571"/>
      <c r="N20" s="572"/>
    </row>
    <row r="21" spans="1:14" ht="15" customHeight="1" x14ac:dyDescent="0.25">
      <c r="A21" s="54">
        <v>3</v>
      </c>
      <c r="B21" s="1225" t="s">
        <v>414</v>
      </c>
      <c r="C21" s="1226"/>
      <c r="D21" s="1226"/>
      <c r="E21" s="1226"/>
      <c r="F21" s="1226"/>
      <c r="G21" s="1227"/>
      <c r="H21" s="54">
        <v>8</v>
      </c>
      <c r="I21" s="570"/>
      <c r="J21" s="571"/>
      <c r="K21" s="571"/>
      <c r="L21" s="571"/>
      <c r="M21" s="571"/>
      <c r="N21" s="572"/>
    </row>
    <row r="22" spans="1:14" ht="15" customHeight="1" x14ac:dyDescent="0.25">
      <c r="A22" s="54">
        <v>4</v>
      </c>
      <c r="B22" s="570" t="s">
        <v>422</v>
      </c>
      <c r="C22" s="571"/>
      <c r="D22" s="571"/>
      <c r="E22" s="571"/>
      <c r="F22" s="571"/>
      <c r="G22" s="572"/>
      <c r="H22" s="54">
        <v>9</v>
      </c>
      <c r="I22" s="570"/>
      <c r="J22" s="571"/>
      <c r="K22" s="571"/>
      <c r="L22" s="571"/>
      <c r="M22" s="571"/>
      <c r="N22" s="572"/>
    </row>
    <row r="23" spans="1:14" ht="57" customHeight="1" x14ac:dyDescent="0.25">
      <c r="A23" s="54">
        <v>5</v>
      </c>
      <c r="B23" s="570"/>
      <c r="C23" s="571"/>
      <c r="D23" s="571"/>
      <c r="E23" s="571"/>
      <c r="F23" s="571"/>
      <c r="G23" s="572"/>
      <c r="H23" s="54">
        <v>10</v>
      </c>
      <c r="I23" s="599"/>
      <c r="J23" s="599"/>
      <c r="K23" s="599"/>
      <c r="L23" s="599"/>
      <c r="M23" s="599"/>
      <c r="N23" s="599"/>
    </row>
    <row r="24" spans="1:14" x14ac:dyDescent="0.25">
      <c r="A24" s="600" t="s">
        <v>286</v>
      </c>
      <c r="B24" s="601"/>
      <c r="C24" s="601"/>
      <c r="D24" s="601"/>
      <c r="E24" s="601"/>
      <c r="F24" s="601"/>
      <c r="G24" s="601"/>
      <c r="H24" s="601"/>
      <c r="I24" s="601"/>
      <c r="J24" s="601"/>
      <c r="K24" s="601"/>
      <c r="L24" s="601"/>
      <c r="M24" s="601"/>
      <c r="N24" s="602"/>
    </row>
    <row r="25" spans="1:14" x14ac:dyDescent="0.25">
      <c r="A25" s="603" t="s">
        <v>287</v>
      </c>
      <c r="B25" s="604"/>
      <c r="C25" s="604"/>
      <c r="D25" s="604"/>
      <c r="E25" s="604"/>
      <c r="F25" s="604"/>
      <c r="G25" s="604"/>
      <c r="H25" s="605"/>
      <c r="I25" s="591" t="s">
        <v>909</v>
      </c>
      <c r="J25" s="593"/>
      <c r="K25" s="606" t="s">
        <v>910</v>
      </c>
      <c r="L25" s="606"/>
      <c r="M25" s="594" t="s">
        <v>288</v>
      </c>
      <c r="N25" s="594"/>
    </row>
    <row r="26" spans="1:14" x14ac:dyDescent="0.25">
      <c r="A26" s="595" t="s">
        <v>940</v>
      </c>
      <c r="B26" s="596"/>
      <c r="C26" s="596"/>
      <c r="D26" s="596"/>
      <c r="E26" s="596"/>
      <c r="F26" s="596"/>
      <c r="G26" s="596"/>
      <c r="H26" s="597"/>
      <c r="I26" s="598">
        <v>1</v>
      </c>
      <c r="J26" s="598"/>
      <c r="K26" s="607"/>
      <c r="L26" s="598"/>
      <c r="M26" s="598"/>
      <c r="N26" s="598"/>
    </row>
    <row r="27" spans="1:14" ht="15" customHeight="1" x14ac:dyDescent="0.25">
      <c r="A27" s="603" t="s">
        <v>289</v>
      </c>
      <c r="B27" s="604"/>
      <c r="C27" s="604"/>
      <c r="D27" s="604"/>
      <c r="E27" s="604"/>
      <c r="F27" s="604"/>
      <c r="G27" s="604"/>
      <c r="H27" s="605"/>
      <c r="I27" s="591" t="s">
        <v>909</v>
      </c>
      <c r="J27" s="593"/>
      <c r="K27" s="606" t="s">
        <v>910</v>
      </c>
      <c r="L27" s="606"/>
      <c r="M27" s="594" t="s">
        <v>288</v>
      </c>
      <c r="N27" s="594"/>
    </row>
    <row r="28" spans="1:14" x14ac:dyDescent="0.25">
      <c r="A28" s="595" t="s">
        <v>415</v>
      </c>
      <c r="B28" s="596"/>
      <c r="C28" s="596"/>
      <c r="D28" s="596"/>
      <c r="E28" s="596"/>
      <c r="F28" s="596"/>
      <c r="G28" s="596"/>
      <c r="H28" s="597"/>
      <c r="I28" s="1014">
        <v>1</v>
      </c>
      <c r="J28" s="598"/>
      <c r="K28" s="1014"/>
      <c r="L28" s="598"/>
      <c r="M28" s="598"/>
      <c r="N28" s="598"/>
    </row>
    <row r="29" spans="1:14" x14ac:dyDescent="0.25">
      <c r="A29" s="595"/>
      <c r="B29" s="596"/>
      <c r="C29" s="596"/>
      <c r="D29" s="596"/>
      <c r="E29" s="596"/>
      <c r="F29" s="596"/>
      <c r="G29" s="596"/>
      <c r="H29" s="597"/>
      <c r="I29" s="607"/>
      <c r="J29" s="598"/>
      <c r="K29" s="607"/>
      <c r="L29" s="598"/>
      <c r="M29" s="598"/>
      <c r="N29" s="598"/>
    </row>
    <row r="30" spans="1:14" ht="15" customHeight="1" x14ac:dyDescent="0.25">
      <c r="A30" s="603" t="s">
        <v>290</v>
      </c>
      <c r="B30" s="604"/>
      <c r="C30" s="604"/>
      <c r="D30" s="604"/>
      <c r="E30" s="604"/>
      <c r="F30" s="604"/>
      <c r="G30" s="604"/>
      <c r="H30" s="605"/>
      <c r="I30" s="591" t="s">
        <v>909</v>
      </c>
      <c r="J30" s="593"/>
      <c r="K30" s="606" t="s">
        <v>910</v>
      </c>
      <c r="L30" s="606"/>
      <c r="M30" s="594" t="s">
        <v>288</v>
      </c>
      <c r="N30" s="594"/>
    </row>
    <row r="31" spans="1:14" x14ac:dyDescent="0.25">
      <c r="A31" s="595" t="s">
        <v>416</v>
      </c>
      <c r="B31" s="596"/>
      <c r="C31" s="596"/>
      <c r="D31" s="596"/>
      <c r="E31" s="596"/>
      <c r="F31" s="596"/>
      <c r="G31" s="596"/>
      <c r="H31" s="597"/>
      <c r="I31" s="1014">
        <v>1</v>
      </c>
      <c r="J31" s="598"/>
      <c r="K31" s="1014"/>
      <c r="L31" s="598"/>
      <c r="M31" s="598"/>
      <c r="N31" s="598"/>
    </row>
    <row r="32" spans="1:14" x14ac:dyDescent="0.25">
      <c r="A32" s="595"/>
      <c r="B32" s="596"/>
      <c r="C32" s="596"/>
      <c r="D32" s="596"/>
      <c r="E32" s="596"/>
      <c r="F32" s="596"/>
      <c r="G32" s="596"/>
      <c r="H32" s="597"/>
      <c r="I32" s="598"/>
      <c r="J32" s="598"/>
      <c r="K32" s="598"/>
      <c r="L32" s="598"/>
      <c r="M32" s="598"/>
      <c r="N32" s="598"/>
    </row>
    <row r="33" spans="1:17" ht="15" customHeight="1" x14ac:dyDescent="0.25">
      <c r="A33" s="603" t="s">
        <v>291</v>
      </c>
      <c r="B33" s="604"/>
      <c r="C33" s="604"/>
      <c r="D33" s="604"/>
      <c r="E33" s="604"/>
      <c r="F33" s="604"/>
      <c r="G33" s="604"/>
      <c r="H33" s="605"/>
      <c r="I33" s="591" t="s">
        <v>909</v>
      </c>
      <c r="J33" s="593"/>
      <c r="K33" s="606" t="s">
        <v>910</v>
      </c>
      <c r="L33" s="606"/>
      <c r="M33" s="594" t="s">
        <v>288</v>
      </c>
      <c r="N33" s="594"/>
    </row>
    <row r="34" spans="1:17" x14ac:dyDescent="0.25">
      <c r="A34" s="609" t="s">
        <v>417</v>
      </c>
      <c r="B34" s="610"/>
      <c r="C34" s="610"/>
      <c r="D34" s="610"/>
      <c r="E34" s="610"/>
      <c r="F34" s="610"/>
      <c r="G34" s="610"/>
      <c r="H34" s="611"/>
      <c r="I34" s="1014">
        <v>1</v>
      </c>
      <c r="J34" s="598"/>
      <c r="K34" s="1014"/>
      <c r="L34" s="598"/>
      <c r="M34" s="598"/>
      <c r="N34" s="598"/>
    </row>
    <row r="35" spans="1:17" ht="14.25" hidden="1" customHeight="1" x14ac:dyDescent="0.25">
      <c r="A35" s="609"/>
      <c r="B35" s="610"/>
      <c r="C35" s="610"/>
      <c r="D35" s="610"/>
      <c r="E35" s="610"/>
      <c r="F35" s="610"/>
      <c r="G35" s="610"/>
      <c r="H35" s="611"/>
      <c r="I35" s="598"/>
      <c r="J35" s="598"/>
      <c r="K35" s="598"/>
      <c r="L35" s="598"/>
      <c r="M35" s="598"/>
      <c r="N35" s="598"/>
    </row>
    <row r="36" spans="1:17" hidden="1" x14ac:dyDescent="0.25">
      <c r="A36" s="50"/>
      <c r="B36" s="50"/>
      <c r="C36" s="50"/>
      <c r="D36" s="50"/>
      <c r="E36" s="50"/>
      <c r="F36" s="50"/>
      <c r="G36" s="50"/>
      <c r="H36" s="50"/>
      <c r="I36" s="50"/>
      <c r="J36" s="50"/>
      <c r="K36" s="50"/>
      <c r="L36" s="50"/>
      <c r="M36" s="50"/>
      <c r="N36" s="50"/>
    </row>
    <row r="37" spans="1:17" x14ac:dyDescent="0.25">
      <c r="A37" s="600" t="s">
        <v>292</v>
      </c>
      <c r="B37" s="601"/>
      <c r="C37" s="601"/>
      <c r="D37" s="601"/>
      <c r="E37" s="601"/>
      <c r="F37" s="601"/>
      <c r="G37" s="601"/>
      <c r="H37" s="601"/>
      <c r="I37" s="601"/>
      <c r="J37" s="601"/>
      <c r="K37" s="601"/>
      <c r="L37" s="601"/>
      <c r="M37" s="601"/>
      <c r="N37" s="602"/>
    </row>
    <row r="38" spans="1:17" ht="42.75" x14ac:dyDescent="0.25">
      <c r="A38" s="594" t="s">
        <v>293</v>
      </c>
      <c r="B38" s="594"/>
      <c r="C38" s="57" t="s">
        <v>294</v>
      </c>
      <c r="D38" s="57" t="s">
        <v>295</v>
      </c>
      <c r="E38" s="57" t="s">
        <v>296</v>
      </c>
      <c r="F38" s="57" t="s">
        <v>297</v>
      </c>
      <c r="G38" s="57" t="s">
        <v>298</v>
      </c>
      <c r="H38" s="57" t="s">
        <v>299</v>
      </c>
      <c r="I38" s="57" t="s">
        <v>300</v>
      </c>
      <c r="J38" s="57" t="s">
        <v>301</v>
      </c>
      <c r="K38" s="57" t="s">
        <v>302</v>
      </c>
      <c r="L38" s="57" t="s">
        <v>303</v>
      </c>
      <c r="M38" s="57" t="s">
        <v>304</v>
      </c>
      <c r="N38" s="57" t="s">
        <v>305</v>
      </c>
      <c r="P38" s="425"/>
    </row>
    <row r="39" spans="1:17" x14ac:dyDescent="0.25">
      <c r="A39" s="612">
        <f>IF(A19&gt;0,A19,"")</f>
        <v>1</v>
      </c>
      <c r="B39" s="613"/>
      <c r="C39" s="58"/>
      <c r="D39" s="58"/>
      <c r="E39" s="254"/>
      <c r="F39" s="269"/>
      <c r="G39" s="58"/>
      <c r="H39" s="58"/>
      <c r="I39" s="269"/>
      <c r="J39" s="269"/>
      <c r="K39" s="269"/>
      <c r="L39" s="269"/>
      <c r="M39" s="58"/>
      <c r="N39" s="58"/>
    </row>
    <row r="40" spans="1:17" x14ac:dyDescent="0.25">
      <c r="A40" s="612">
        <f>IF(A20&gt;0,A20,"")</f>
        <v>2</v>
      </c>
      <c r="B40" s="613"/>
      <c r="C40" s="58"/>
      <c r="D40" s="58"/>
      <c r="E40" s="58"/>
      <c r="F40" s="254"/>
      <c r="G40" s="254"/>
      <c r="H40" s="58"/>
      <c r="I40" s="58"/>
      <c r="J40" s="270"/>
      <c r="K40" s="270"/>
      <c r="L40" s="269"/>
      <c r="M40" s="269"/>
      <c r="N40" s="269"/>
    </row>
    <row r="41" spans="1:17" x14ac:dyDescent="0.25">
      <c r="A41" s="612">
        <v>3</v>
      </c>
      <c r="B41" s="613"/>
      <c r="C41" s="58"/>
      <c r="D41" s="58"/>
      <c r="E41" s="269"/>
      <c r="F41" s="269"/>
      <c r="G41" s="269"/>
      <c r="H41" s="254"/>
      <c r="I41" s="254"/>
      <c r="J41" s="254"/>
      <c r="K41" s="254"/>
      <c r="L41" s="381"/>
      <c r="M41" s="313"/>
      <c r="N41" s="313"/>
      <c r="O41" s="322"/>
      <c r="P41" s="322"/>
      <c r="Q41" s="322"/>
    </row>
    <row r="42" spans="1:17" x14ac:dyDescent="0.25">
      <c r="A42" s="612">
        <v>4</v>
      </c>
      <c r="B42" s="613"/>
      <c r="C42" s="58"/>
      <c r="D42" s="58"/>
      <c r="E42" s="269"/>
      <c r="F42" s="269"/>
      <c r="G42" s="269"/>
      <c r="H42" s="269"/>
      <c r="I42" s="269"/>
      <c r="J42" s="313"/>
      <c r="K42" s="313"/>
      <c r="L42" s="269"/>
      <c r="M42" s="381"/>
      <c r="N42" s="381"/>
    </row>
    <row r="43" spans="1:17" x14ac:dyDescent="0.25">
      <c r="A43" s="1199">
        <v>5</v>
      </c>
      <c r="B43" s="1199"/>
      <c r="C43" s="256"/>
      <c r="D43" s="256"/>
      <c r="E43" s="256"/>
      <c r="F43" s="256"/>
      <c r="G43" s="256"/>
      <c r="H43" s="256"/>
      <c r="I43" s="256"/>
      <c r="J43" s="256"/>
      <c r="K43" s="395"/>
      <c r="L43" s="256"/>
      <c r="M43" s="256"/>
      <c r="N43" s="256"/>
    </row>
    <row r="44" spans="1:17" x14ac:dyDescent="0.25">
      <c r="A44" s="623" t="s">
        <v>306</v>
      </c>
      <c r="B44" s="624"/>
      <c r="C44" s="624"/>
      <c r="D44" s="624"/>
      <c r="E44" s="624"/>
      <c r="F44" s="624"/>
      <c r="G44" s="624"/>
      <c r="H44" s="624"/>
      <c r="I44" s="624"/>
      <c r="J44" s="624"/>
      <c r="K44" s="624"/>
      <c r="L44" s="624"/>
      <c r="M44" s="624"/>
      <c r="N44" s="625"/>
    </row>
    <row r="45" spans="1:17" x14ac:dyDescent="0.25">
      <c r="A45" s="255" t="s">
        <v>307</v>
      </c>
      <c r="B45" s="626" t="s">
        <v>308</v>
      </c>
      <c r="C45" s="627"/>
      <c r="D45" s="627"/>
      <c r="E45" s="627"/>
      <c r="F45" s="628"/>
      <c r="G45" s="629" t="s">
        <v>309</v>
      </c>
      <c r="H45" s="629"/>
      <c r="I45" s="629" t="s">
        <v>310</v>
      </c>
      <c r="J45" s="629"/>
      <c r="K45" s="629" t="s">
        <v>311</v>
      </c>
      <c r="L45" s="629"/>
      <c r="M45" s="567" t="s">
        <v>312</v>
      </c>
      <c r="N45" s="567"/>
    </row>
    <row r="46" spans="1:17" x14ac:dyDescent="0.25">
      <c r="A46" s="256" t="s">
        <v>450</v>
      </c>
      <c r="B46" s="616" t="s">
        <v>671</v>
      </c>
      <c r="C46" s="617"/>
      <c r="D46" s="617"/>
      <c r="E46" s="617"/>
      <c r="F46" s="618"/>
      <c r="G46" s="619">
        <v>27.2</v>
      </c>
      <c r="H46" s="620"/>
      <c r="I46" s="621">
        <v>80</v>
      </c>
      <c r="J46" s="621"/>
      <c r="K46" s="1078">
        <f>I46*100/$P$49</f>
        <v>100</v>
      </c>
      <c r="L46" s="1078"/>
      <c r="M46" s="622">
        <f>+G46*I46</f>
        <v>2176</v>
      </c>
      <c r="N46" s="622"/>
    </row>
    <row r="47" spans="1:17" x14ac:dyDescent="0.25">
      <c r="A47" s="126"/>
      <c r="B47" s="1039"/>
      <c r="C47" s="1040"/>
      <c r="D47" s="1040"/>
      <c r="E47" s="1040"/>
      <c r="F47" s="1041"/>
      <c r="G47" s="1042"/>
      <c r="H47" s="1043"/>
      <c r="I47" s="1044"/>
      <c r="J47" s="1044"/>
      <c r="K47" s="1078"/>
      <c r="L47" s="1078"/>
      <c r="M47" s="622"/>
      <c r="N47" s="1038"/>
    </row>
    <row r="48" spans="1:17" x14ac:dyDescent="0.25">
      <c r="A48" s="256"/>
      <c r="B48" s="616"/>
      <c r="C48" s="617"/>
      <c r="D48" s="617"/>
      <c r="E48" s="617"/>
      <c r="F48" s="618"/>
      <c r="G48" s="619"/>
      <c r="H48" s="620"/>
      <c r="I48" s="621"/>
      <c r="J48" s="621"/>
      <c r="K48" s="621"/>
      <c r="L48" s="621"/>
      <c r="M48" s="622">
        <f>+G48*I48</f>
        <v>0</v>
      </c>
      <c r="N48" s="622"/>
    </row>
    <row r="49" spans="1:16" x14ac:dyDescent="0.25">
      <c r="A49" s="256"/>
      <c r="B49" s="616"/>
      <c r="C49" s="617"/>
      <c r="D49" s="617"/>
      <c r="E49" s="617"/>
      <c r="F49" s="618"/>
      <c r="G49" s="619"/>
      <c r="H49" s="620"/>
      <c r="I49" s="621"/>
      <c r="J49" s="621"/>
      <c r="K49" s="621"/>
      <c r="L49" s="621"/>
      <c r="M49" s="622">
        <f>+G49*I49</f>
        <v>0</v>
      </c>
      <c r="N49" s="622"/>
      <c r="P49">
        <f>SUM(I46:J47)</f>
        <v>80</v>
      </c>
    </row>
    <row r="50" spans="1:16" x14ac:dyDescent="0.25">
      <c r="A50" s="256"/>
      <c r="B50" s="616"/>
      <c r="C50" s="617"/>
      <c r="D50" s="617"/>
      <c r="E50" s="617"/>
      <c r="F50" s="618"/>
      <c r="G50" s="619"/>
      <c r="H50" s="620"/>
      <c r="I50" s="621"/>
      <c r="J50" s="621"/>
      <c r="K50" s="621"/>
      <c r="L50" s="621"/>
      <c r="M50" s="622"/>
      <c r="N50" s="622"/>
    </row>
    <row r="51" spans="1:16" hidden="1" x14ac:dyDescent="0.25">
      <c r="A51" s="256"/>
      <c r="B51" s="616"/>
      <c r="C51" s="617"/>
      <c r="D51" s="617"/>
      <c r="E51" s="617"/>
      <c r="F51" s="618"/>
      <c r="G51" s="619"/>
      <c r="H51" s="620"/>
      <c r="I51" s="621"/>
      <c r="J51" s="621"/>
      <c r="K51" s="621"/>
      <c r="L51" s="621"/>
      <c r="M51" s="622"/>
      <c r="N51" s="622"/>
    </row>
    <row r="52" spans="1:16" hidden="1" x14ac:dyDescent="0.25">
      <c r="A52" s="256"/>
      <c r="B52" s="616"/>
      <c r="C52" s="617"/>
      <c r="D52" s="617"/>
      <c r="E52" s="617"/>
      <c r="F52" s="618"/>
      <c r="G52" s="619"/>
      <c r="H52" s="620"/>
      <c r="I52" s="621"/>
      <c r="J52" s="621"/>
      <c r="K52" s="621"/>
      <c r="L52" s="621"/>
      <c r="M52" s="622"/>
      <c r="N52" s="622"/>
    </row>
    <row r="53" spans="1:16" x14ac:dyDescent="0.25">
      <c r="A53" s="261">
        <f>COUNTA(B46:F52)</f>
        <v>1</v>
      </c>
      <c r="B53" s="631" t="s">
        <v>313</v>
      </c>
      <c r="C53" s="631"/>
      <c r="D53" s="631"/>
      <c r="E53" s="631"/>
      <c r="F53" s="631"/>
      <c r="G53" s="631"/>
      <c r="H53" s="631"/>
      <c r="I53" s="631"/>
      <c r="J53" s="631"/>
      <c r="K53" s="631"/>
      <c r="L53" s="632"/>
      <c r="M53" s="1106">
        <f>SUM(M46:M52)</f>
        <v>2176</v>
      </c>
      <c r="N53" s="1106"/>
    </row>
    <row r="54" spans="1:16" x14ac:dyDescent="0.25">
      <c r="A54" s="262"/>
      <c r="B54" s="262"/>
      <c r="C54" s="262"/>
      <c r="D54" s="262"/>
      <c r="E54" s="262"/>
      <c r="F54" s="262"/>
      <c r="G54" s="262"/>
      <c r="H54" s="262"/>
      <c r="I54" s="262"/>
      <c r="J54" s="262"/>
      <c r="K54" s="262"/>
      <c r="L54" s="262"/>
      <c r="M54" s="262"/>
      <c r="N54" s="262"/>
    </row>
    <row r="55" spans="1:16" x14ac:dyDescent="0.25">
      <c r="A55" s="623" t="s">
        <v>314</v>
      </c>
      <c r="B55" s="624"/>
      <c r="C55" s="624"/>
      <c r="D55" s="624"/>
      <c r="E55" s="624"/>
      <c r="F55" s="624"/>
      <c r="G55" s="624"/>
      <c r="H55" s="624"/>
      <c r="I55" s="624"/>
      <c r="J55" s="624"/>
      <c r="K55" s="624"/>
      <c r="L55" s="624"/>
      <c r="M55" s="624"/>
      <c r="N55" s="625"/>
    </row>
    <row r="56" spans="1:16" x14ac:dyDescent="0.25">
      <c r="A56" s="648" t="s">
        <v>315</v>
      </c>
      <c r="B56" s="649"/>
      <c r="C56" s="649"/>
      <c r="D56" s="649"/>
      <c r="E56" s="648" t="s">
        <v>115</v>
      </c>
      <c r="F56" s="649"/>
      <c r="G56" s="649"/>
      <c r="H56" s="649"/>
      <c r="I56" s="649"/>
      <c r="J56" s="649"/>
      <c r="K56" s="649"/>
      <c r="L56" s="650"/>
      <c r="M56" s="635" t="s">
        <v>316</v>
      </c>
      <c r="N56" s="637"/>
    </row>
    <row r="57" spans="1:16" x14ac:dyDescent="0.25">
      <c r="A57" s="648" t="s">
        <v>941</v>
      </c>
      <c r="B57" s="649"/>
      <c r="C57" s="649"/>
      <c r="D57" s="649"/>
      <c r="E57" s="392"/>
      <c r="F57" s="357"/>
      <c r="G57" s="357"/>
      <c r="H57" s="357"/>
      <c r="I57" s="357"/>
      <c r="J57" s="357"/>
      <c r="K57" s="357"/>
      <c r="L57" s="393"/>
      <c r="M57" s="1488">
        <v>175000</v>
      </c>
      <c r="N57" s="1489"/>
      <c r="O57" s="455"/>
    </row>
    <row r="58" spans="1:16" ht="28.15" customHeight="1" x14ac:dyDescent="0.25">
      <c r="A58" s="626" t="s">
        <v>826</v>
      </c>
      <c r="B58" s="627"/>
      <c r="C58" s="627"/>
      <c r="D58" s="627"/>
      <c r="E58" s="648"/>
      <c r="F58" s="649"/>
      <c r="G58" s="649"/>
      <c r="H58" s="649"/>
      <c r="I58" s="649"/>
      <c r="J58" s="649"/>
      <c r="K58" s="649"/>
      <c r="L58" s="650"/>
      <c r="M58" s="1488">
        <v>175000</v>
      </c>
      <c r="N58" s="1489"/>
    </row>
    <row r="59" spans="1:16" x14ac:dyDescent="0.25">
      <c r="A59" s="635" t="s">
        <v>317</v>
      </c>
      <c r="B59" s="636"/>
      <c r="C59" s="636"/>
      <c r="D59" s="636"/>
      <c r="E59" s="636"/>
      <c r="F59" s="636"/>
      <c r="G59" s="636"/>
      <c r="H59" s="636"/>
      <c r="I59" s="636"/>
      <c r="J59" s="636"/>
      <c r="K59" s="636"/>
      <c r="L59" s="637"/>
      <c r="M59" s="1490">
        <f>SUM(M57+M58)</f>
        <v>350000</v>
      </c>
      <c r="N59" s="1490"/>
    </row>
  </sheetData>
  <mergeCells count="139">
    <mergeCell ref="A57:D57"/>
    <mergeCell ref="M57:N57"/>
    <mergeCell ref="A58:D58"/>
    <mergeCell ref="E58:L58"/>
    <mergeCell ref="M58:N58"/>
    <mergeCell ref="A59:L59"/>
    <mergeCell ref="M59:N59"/>
    <mergeCell ref="B53:L53"/>
    <mergeCell ref="M53:N53"/>
    <mergeCell ref="A55:N55"/>
    <mergeCell ref="A56:D56"/>
    <mergeCell ref="E56:L56"/>
    <mergeCell ref="M56:N56"/>
    <mergeCell ref="B51:F51"/>
    <mergeCell ref="G51:H51"/>
    <mergeCell ref="I51:J51"/>
    <mergeCell ref="K51:L51"/>
    <mergeCell ref="M51:N51"/>
    <mergeCell ref="B52:F52"/>
    <mergeCell ref="G52:H52"/>
    <mergeCell ref="I52:J52"/>
    <mergeCell ref="K52:L52"/>
    <mergeCell ref="M52:N52"/>
    <mergeCell ref="B49:F49"/>
    <mergeCell ref="G49:H49"/>
    <mergeCell ref="I49:J49"/>
    <mergeCell ref="K49:L49"/>
    <mergeCell ref="M49:N49"/>
    <mergeCell ref="B50:F50"/>
    <mergeCell ref="G50:H50"/>
    <mergeCell ref="I50:J50"/>
    <mergeCell ref="K50:L50"/>
    <mergeCell ref="M50:N50"/>
    <mergeCell ref="B47:F47"/>
    <mergeCell ref="G47:H47"/>
    <mergeCell ref="I47:J47"/>
    <mergeCell ref="K47:L47"/>
    <mergeCell ref="M47:N47"/>
    <mergeCell ref="B48:F48"/>
    <mergeCell ref="G48:H48"/>
    <mergeCell ref="I48:J48"/>
    <mergeCell ref="K48:L48"/>
    <mergeCell ref="M48:N48"/>
    <mergeCell ref="B45:F45"/>
    <mergeCell ref="G45:H45"/>
    <mergeCell ref="I45:J45"/>
    <mergeCell ref="K45:L45"/>
    <mergeCell ref="M45:N45"/>
    <mergeCell ref="B46:F46"/>
    <mergeCell ref="G46:H46"/>
    <mergeCell ref="I46:J46"/>
    <mergeCell ref="K46:L46"/>
    <mergeCell ref="M46:N46"/>
    <mergeCell ref="A39:B39"/>
    <mergeCell ref="A40:B40"/>
    <mergeCell ref="A41:B41"/>
    <mergeCell ref="A42:B42"/>
    <mergeCell ref="A43:B43"/>
    <mergeCell ref="A44:N44"/>
    <mergeCell ref="A35:H35"/>
    <mergeCell ref="I35:J35"/>
    <mergeCell ref="K35:L35"/>
    <mergeCell ref="M35:N35"/>
    <mergeCell ref="A37:N37"/>
    <mergeCell ref="A38:B38"/>
    <mergeCell ref="A33:H33"/>
    <mergeCell ref="I33:J33"/>
    <mergeCell ref="K33:L33"/>
    <mergeCell ref="M33:N33"/>
    <mergeCell ref="A34:H34"/>
    <mergeCell ref="I34:J34"/>
    <mergeCell ref="K34:L34"/>
    <mergeCell ref="M34:N34"/>
    <mergeCell ref="A31:H31"/>
    <mergeCell ref="I31:J31"/>
    <mergeCell ref="K31:L31"/>
    <mergeCell ref="M31:N31"/>
    <mergeCell ref="A32:H32"/>
    <mergeCell ref="I32:J32"/>
    <mergeCell ref="K32:L32"/>
    <mergeCell ref="M32:N32"/>
    <mergeCell ref="A29:H29"/>
    <mergeCell ref="I29:J29"/>
    <mergeCell ref="K29:L29"/>
    <mergeCell ref="M29:N29"/>
    <mergeCell ref="A30:H30"/>
    <mergeCell ref="I30:J30"/>
    <mergeCell ref="K30:L30"/>
    <mergeCell ref="M30:N30"/>
    <mergeCell ref="A27:H27"/>
    <mergeCell ref="I27:J27"/>
    <mergeCell ref="K27:L27"/>
    <mergeCell ref="M27:N27"/>
    <mergeCell ref="A28:H28"/>
    <mergeCell ref="I28:J28"/>
    <mergeCell ref="K28:L28"/>
    <mergeCell ref="M28:N28"/>
    <mergeCell ref="A24:N24"/>
    <mergeCell ref="A25:H25"/>
    <mergeCell ref="I25:J25"/>
    <mergeCell ref="K25:L25"/>
    <mergeCell ref="M25:N25"/>
    <mergeCell ref="A26:H26"/>
    <mergeCell ref="I26:J26"/>
    <mergeCell ref="K26:L26"/>
    <mergeCell ref="M26:N26"/>
    <mergeCell ref="B22:G22"/>
    <mergeCell ref="I22:N22"/>
    <mergeCell ref="B23:G23"/>
    <mergeCell ref="I23:N23"/>
    <mergeCell ref="A10:B17"/>
    <mergeCell ref="C10:N17"/>
    <mergeCell ref="A18:N18"/>
    <mergeCell ref="B19:G19"/>
    <mergeCell ref="I19:N19"/>
    <mergeCell ref="B20:G20"/>
    <mergeCell ref="I20:N20"/>
    <mergeCell ref="A9:B9"/>
    <mergeCell ref="C9:N9"/>
    <mergeCell ref="A6:D7"/>
    <mergeCell ref="E6:H7"/>
    <mergeCell ref="I6:N6"/>
    <mergeCell ref="I7:J7"/>
    <mergeCell ref="K7:L7"/>
    <mergeCell ref="M7:N7"/>
    <mergeCell ref="B21:G21"/>
    <mergeCell ref="I21:N21"/>
    <mergeCell ref="A1:N1"/>
    <mergeCell ref="A3:D3"/>
    <mergeCell ref="E3:H3"/>
    <mergeCell ref="I3:N3"/>
    <mergeCell ref="A4:D5"/>
    <mergeCell ref="E4:H5"/>
    <mergeCell ref="I4:N5"/>
    <mergeCell ref="A8:D8"/>
    <mergeCell ref="E8:H8"/>
    <mergeCell ref="I8:J8"/>
    <mergeCell ref="K8:L8"/>
    <mergeCell ref="M8:N8"/>
  </mergeCells>
  <conditionalFormatting sqref="C39:N42">
    <cfRule type="cellIs" dxfId="5" priority="3" stopIfTrue="1" operator="equal">
      <formula>"x"</formula>
    </cfRule>
  </conditionalFormatting>
  <conditionalFormatting sqref="J40:N40">
    <cfRule type="cellIs" dxfId="4" priority="2" stopIfTrue="1" operator="equal">
      <formula>"x"</formula>
    </cfRule>
  </conditionalFormatting>
  <conditionalFormatting sqref="M41:N41">
    <cfRule type="cellIs" dxfId="3"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9:N42" xr:uid="{00000000-0002-0000-2C00-000000000000}"/>
  </dataValidations>
  <pageMargins left="0.7" right="0.7" top="0.75" bottom="0.75" header="0.3" footer="0.3"/>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Q60"/>
  <sheetViews>
    <sheetView topLeftCell="A40" workbookViewId="0">
      <selection activeCell="R9" sqref="R9"/>
    </sheetView>
  </sheetViews>
  <sheetFormatPr defaultRowHeight="15" x14ac:dyDescent="0.25"/>
  <sheetData>
    <row r="1" spans="1:14" ht="18.75" thickBot="1" x14ac:dyDescent="0.3">
      <c r="A1" s="520" t="s">
        <v>423</v>
      </c>
      <c r="B1" s="520"/>
      <c r="C1" s="520"/>
      <c r="D1" s="520"/>
      <c r="E1" s="520"/>
      <c r="F1" s="520"/>
      <c r="G1" s="520"/>
      <c r="H1" s="520"/>
      <c r="I1" s="520"/>
      <c r="J1" s="520"/>
      <c r="K1" s="520"/>
      <c r="L1" s="520"/>
      <c r="M1" s="520"/>
      <c r="N1" s="520"/>
    </row>
    <row r="2" spans="1:14" x14ac:dyDescent="0.25">
      <c r="A2" s="51"/>
      <c r="B2" s="51"/>
      <c r="C2" s="51"/>
      <c r="D2" s="51"/>
      <c r="E2" s="51"/>
      <c r="F2" s="51"/>
      <c r="G2" s="51"/>
      <c r="H2" s="51"/>
      <c r="I2" s="51"/>
      <c r="J2" s="51"/>
      <c r="K2" s="51"/>
      <c r="L2" s="51"/>
      <c r="M2" s="51"/>
      <c r="N2" s="51"/>
    </row>
    <row r="3" spans="1:14" ht="30" customHeight="1" x14ac:dyDescent="0.25">
      <c r="A3" s="1202" t="s">
        <v>410</v>
      </c>
      <c r="B3" s="1203"/>
      <c r="C3" s="1203"/>
      <c r="D3" s="1204"/>
      <c r="E3" s="524" t="s">
        <v>777</v>
      </c>
      <c r="F3" s="525"/>
      <c r="G3" s="525"/>
      <c r="H3" s="526"/>
      <c r="I3" s="1091" t="s">
        <v>411</v>
      </c>
      <c r="J3" s="1092"/>
      <c r="K3" s="1092"/>
      <c r="L3" s="1092"/>
      <c r="M3" s="1092"/>
      <c r="N3" s="1094"/>
    </row>
    <row r="4" spans="1:14" x14ac:dyDescent="0.25">
      <c r="A4" s="1205" t="s">
        <v>391</v>
      </c>
      <c r="B4" s="1206"/>
      <c r="C4" s="1206"/>
      <c r="D4" s="1207"/>
      <c r="E4" s="535" t="s">
        <v>971</v>
      </c>
      <c r="F4" s="535"/>
      <c r="G4" s="535"/>
      <c r="H4" s="535"/>
      <c r="I4" s="537" t="s">
        <v>458</v>
      </c>
      <c r="J4" s="538"/>
      <c r="K4" s="538"/>
      <c r="L4" s="539"/>
      <c r="M4" s="539"/>
      <c r="N4" s="540"/>
    </row>
    <row r="5" spans="1:14" x14ac:dyDescent="0.25">
      <c r="A5" s="1208"/>
      <c r="B5" s="1209"/>
      <c r="C5" s="1209"/>
      <c r="D5" s="1210"/>
      <c r="E5" s="535"/>
      <c r="F5" s="535"/>
      <c r="G5" s="535"/>
      <c r="H5" s="535"/>
      <c r="I5" s="541"/>
      <c r="J5" s="542"/>
      <c r="K5" s="542"/>
      <c r="L5" s="542"/>
      <c r="M5" s="542"/>
      <c r="N5" s="543"/>
    </row>
    <row r="6" spans="1:14" x14ac:dyDescent="0.25">
      <c r="A6" s="1219" t="s">
        <v>279</v>
      </c>
      <c r="B6" s="1220"/>
      <c r="C6" s="1220"/>
      <c r="D6" s="1221"/>
      <c r="E6" s="563" t="s">
        <v>412</v>
      </c>
      <c r="F6" s="563"/>
      <c r="G6" s="563"/>
      <c r="H6" s="564"/>
      <c r="I6" s="567" t="s">
        <v>280</v>
      </c>
      <c r="J6" s="567"/>
      <c r="K6" s="567"/>
      <c r="L6" s="567"/>
      <c r="M6" s="567"/>
      <c r="N6" s="567"/>
    </row>
    <row r="7" spans="1:14" x14ac:dyDescent="0.25">
      <c r="A7" s="1222"/>
      <c r="B7" s="1223"/>
      <c r="C7" s="1223"/>
      <c r="D7" s="1224"/>
      <c r="E7" s="565"/>
      <c r="F7" s="565"/>
      <c r="G7" s="565"/>
      <c r="H7" s="566"/>
      <c r="I7" s="568">
        <v>2026</v>
      </c>
      <c r="J7" s="569"/>
      <c r="K7" s="567">
        <v>2027</v>
      </c>
      <c r="L7" s="567"/>
      <c r="M7" s="567">
        <v>2028</v>
      </c>
      <c r="N7" s="567"/>
    </row>
    <row r="8" spans="1:14" x14ac:dyDescent="0.25">
      <c r="A8" s="1211" t="s">
        <v>281</v>
      </c>
      <c r="B8" s="1212"/>
      <c r="C8" s="1212"/>
      <c r="D8" s="1213"/>
      <c r="E8" s="525" t="s">
        <v>420</v>
      </c>
      <c r="F8" s="525"/>
      <c r="G8" s="525"/>
      <c r="H8" s="526"/>
      <c r="I8" s="549" t="s">
        <v>338</v>
      </c>
      <c r="J8" s="550"/>
      <c r="K8" s="551"/>
      <c r="L8" s="551"/>
      <c r="M8" s="551"/>
      <c r="N8" s="551"/>
    </row>
    <row r="9" spans="1:14" ht="42" customHeight="1" x14ac:dyDescent="0.25">
      <c r="A9" s="1214" t="s">
        <v>283</v>
      </c>
      <c r="B9" s="1215"/>
      <c r="C9" s="1216" t="s">
        <v>775</v>
      </c>
      <c r="D9" s="1217"/>
      <c r="E9" s="1217"/>
      <c r="F9" s="1217"/>
      <c r="G9" s="1217"/>
      <c r="H9" s="1217"/>
      <c r="I9" s="1217"/>
      <c r="J9" s="1217"/>
      <c r="K9" s="1217"/>
      <c r="L9" s="1217"/>
      <c r="M9" s="1217"/>
      <c r="N9" s="1218"/>
    </row>
    <row r="10" spans="1:14" x14ac:dyDescent="0.25">
      <c r="A10" s="576" t="s">
        <v>284</v>
      </c>
      <c r="B10" s="577"/>
      <c r="C10" s="1228" t="s">
        <v>942</v>
      </c>
      <c r="D10" s="1426"/>
      <c r="E10" s="1426"/>
      <c r="F10" s="1426"/>
      <c r="G10" s="1426"/>
      <c r="H10" s="1426"/>
      <c r="I10" s="1426"/>
      <c r="J10" s="1426"/>
      <c r="K10" s="1426"/>
      <c r="L10" s="1426"/>
      <c r="M10" s="1426"/>
      <c r="N10" s="1427"/>
    </row>
    <row r="11" spans="1:14" x14ac:dyDescent="0.25">
      <c r="A11" s="578"/>
      <c r="B11" s="579"/>
      <c r="C11" s="1428"/>
      <c r="D11" s="1429"/>
      <c r="E11" s="1429"/>
      <c r="F11" s="1429"/>
      <c r="G11" s="1429"/>
      <c r="H11" s="1429"/>
      <c r="I11" s="1429"/>
      <c r="J11" s="1429"/>
      <c r="K11" s="1429"/>
      <c r="L11" s="1429"/>
      <c r="M11" s="1429"/>
      <c r="N11" s="1430"/>
    </row>
    <row r="12" spans="1:14" x14ac:dyDescent="0.25">
      <c r="A12" s="578"/>
      <c r="B12" s="579"/>
      <c r="C12" s="1428"/>
      <c r="D12" s="1429"/>
      <c r="E12" s="1429"/>
      <c r="F12" s="1429"/>
      <c r="G12" s="1429"/>
      <c r="H12" s="1429"/>
      <c r="I12" s="1429"/>
      <c r="J12" s="1429"/>
      <c r="K12" s="1429"/>
      <c r="L12" s="1429"/>
      <c r="M12" s="1429"/>
      <c r="N12" s="1430"/>
    </row>
    <row r="13" spans="1:14" x14ac:dyDescent="0.25">
      <c r="A13" s="578"/>
      <c r="B13" s="579"/>
      <c r="C13" s="1428"/>
      <c r="D13" s="1429"/>
      <c r="E13" s="1429"/>
      <c r="F13" s="1429"/>
      <c r="G13" s="1429"/>
      <c r="H13" s="1429"/>
      <c r="I13" s="1429"/>
      <c r="J13" s="1429"/>
      <c r="K13" s="1429"/>
      <c r="L13" s="1429"/>
      <c r="M13" s="1429"/>
      <c r="N13" s="1430"/>
    </row>
    <row r="14" spans="1:14" x14ac:dyDescent="0.25">
      <c r="A14" s="578"/>
      <c r="B14" s="579"/>
      <c r="C14" s="1428"/>
      <c r="D14" s="1429"/>
      <c r="E14" s="1429"/>
      <c r="F14" s="1429"/>
      <c r="G14" s="1429"/>
      <c r="H14" s="1429"/>
      <c r="I14" s="1429"/>
      <c r="J14" s="1429"/>
      <c r="K14" s="1429"/>
      <c r="L14" s="1429"/>
      <c r="M14" s="1429"/>
      <c r="N14" s="1430"/>
    </row>
    <row r="15" spans="1:14" hidden="1" x14ac:dyDescent="0.25">
      <c r="A15" s="578"/>
      <c r="B15" s="579"/>
      <c r="C15" s="1428"/>
      <c r="D15" s="1429"/>
      <c r="E15" s="1429"/>
      <c r="F15" s="1429"/>
      <c r="G15" s="1429"/>
      <c r="H15" s="1429"/>
      <c r="I15" s="1429"/>
      <c r="J15" s="1429"/>
      <c r="K15" s="1429"/>
      <c r="L15" s="1429"/>
      <c r="M15" s="1429"/>
      <c r="N15" s="1430"/>
    </row>
    <row r="16" spans="1:14" hidden="1" x14ac:dyDescent="0.25">
      <c r="A16" s="578"/>
      <c r="B16" s="579"/>
      <c r="C16" s="1428"/>
      <c r="D16" s="1429"/>
      <c r="E16" s="1429"/>
      <c r="F16" s="1429"/>
      <c r="G16" s="1429"/>
      <c r="H16" s="1429"/>
      <c r="I16" s="1429"/>
      <c r="J16" s="1429"/>
      <c r="K16" s="1429"/>
      <c r="L16" s="1429"/>
      <c r="M16" s="1429"/>
      <c r="N16" s="1430"/>
    </row>
    <row r="17" spans="1:14" hidden="1" x14ac:dyDescent="0.25">
      <c r="A17" s="580"/>
      <c r="B17" s="581"/>
      <c r="C17" s="1431"/>
      <c r="D17" s="1432"/>
      <c r="E17" s="1432"/>
      <c r="F17" s="1432"/>
      <c r="G17" s="1432"/>
      <c r="H17" s="1432"/>
      <c r="I17" s="1432"/>
      <c r="J17" s="1432"/>
      <c r="K17" s="1432"/>
      <c r="L17" s="1432"/>
      <c r="M17" s="1432"/>
      <c r="N17" s="1433"/>
    </row>
    <row r="18" spans="1:14" x14ac:dyDescent="0.25">
      <c r="A18" s="591"/>
      <c r="B18" s="592"/>
      <c r="C18" s="592"/>
      <c r="D18" s="592"/>
      <c r="E18" s="592"/>
      <c r="F18" s="592"/>
      <c r="G18" s="592"/>
      <c r="H18" s="592"/>
      <c r="I18" s="592"/>
      <c r="J18" s="592"/>
      <c r="K18" s="592"/>
      <c r="L18" s="592"/>
      <c r="M18" s="592"/>
      <c r="N18" s="593"/>
    </row>
    <row r="19" spans="1:14" x14ac:dyDescent="0.25">
      <c r="A19" s="54">
        <v>1</v>
      </c>
      <c r="B19" s="570" t="s">
        <v>421</v>
      </c>
      <c r="C19" s="571"/>
      <c r="D19" s="571"/>
      <c r="E19" s="571"/>
      <c r="F19" s="571"/>
      <c r="G19" s="572"/>
      <c r="H19" s="54">
        <v>6</v>
      </c>
      <c r="I19" s="570"/>
      <c r="J19" s="571"/>
      <c r="K19" s="571"/>
      <c r="L19" s="571"/>
      <c r="M19" s="571"/>
      <c r="N19" s="572"/>
    </row>
    <row r="20" spans="1:14" ht="18.95" customHeight="1" x14ac:dyDescent="0.25">
      <c r="A20" s="54">
        <v>2</v>
      </c>
      <c r="B20" s="1225" t="s">
        <v>413</v>
      </c>
      <c r="C20" s="1226"/>
      <c r="D20" s="1226"/>
      <c r="E20" s="1226"/>
      <c r="F20" s="1226"/>
      <c r="G20" s="1227"/>
      <c r="H20" s="54">
        <v>7</v>
      </c>
      <c r="I20" s="570"/>
      <c r="J20" s="571"/>
      <c r="K20" s="571"/>
      <c r="L20" s="571"/>
      <c r="M20" s="571"/>
      <c r="N20" s="572"/>
    </row>
    <row r="21" spans="1:14" ht="15" customHeight="1" x14ac:dyDescent="0.25">
      <c r="A21" s="54">
        <v>3</v>
      </c>
      <c r="B21" s="1225" t="s">
        <v>414</v>
      </c>
      <c r="C21" s="1226"/>
      <c r="D21" s="1226"/>
      <c r="E21" s="1226"/>
      <c r="F21" s="1226"/>
      <c r="G21" s="1227"/>
      <c r="H21" s="54">
        <v>8</v>
      </c>
      <c r="I21" s="570"/>
      <c r="J21" s="571"/>
      <c r="K21" s="571"/>
      <c r="L21" s="571"/>
      <c r="M21" s="571"/>
      <c r="N21" s="572"/>
    </row>
    <row r="22" spans="1:14" ht="15" customHeight="1" x14ac:dyDescent="0.25">
      <c r="A22" s="54">
        <v>4</v>
      </c>
      <c r="B22" s="570" t="s">
        <v>422</v>
      </c>
      <c r="C22" s="571"/>
      <c r="D22" s="571"/>
      <c r="E22" s="571"/>
      <c r="F22" s="571"/>
      <c r="G22" s="572"/>
      <c r="H22" s="54">
        <v>9</v>
      </c>
      <c r="I22" s="570"/>
      <c r="J22" s="571"/>
      <c r="K22" s="571"/>
      <c r="L22" s="571"/>
      <c r="M22" s="571"/>
      <c r="N22" s="572"/>
    </row>
    <row r="23" spans="1:14" ht="57" customHeight="1" x14ac:dyDescent="0.25">
      <c r="A23" s="54">
        <v>5</v>
      </c>
      <c r="B23" s="570"/>
      <c r="C23" s="571"/>
      <c r="D23" s="571"/>
      <c r="E23" s="571"/>
      <c r="F23" s="571"/>
      <c r="G23" s="572"/>
      <c r="H23" s="54">
        <v>10</v>
      </c>
      <c r="I23" s="599"/>
      <c r="J23" s="599"/>
      <c r="K23" s="599"/>
      <c r="L23" s="599"/>
      <c r="M23" s="599"/>
      <c r="N23" s="599"/>
    </row>
    <row r="24" spans="1:14" x14ac:dyDescent="0.25">
      <c r="A24" s="600" t="s">
        <v>286</v>
      </c>
      <c r="B24" s="601"/>
      <c r="C24" s="601"/>
      <c r="D24" s="601"/>
      <c r="E24" s="601"/>
      <c r="F24" s="601"/>
      <c r="G24" s="601"/>
      <c r="H24" s="601"/>
      <c r="I24" s="601"/>
      <c r="J24" s="601"/>
      <c r="K24" s="601"/>
      <c r="L24" s="601"/>
      <c r="M24" s="601"/>
      <c r="N24" s="602"/>
    </row>
    <row r="25" spans="1:14" x14ac:dyDescent="0.25">
      <c r="A25" s="603" t="s">
        <v>287</v>
      </c>
      <c r="B25" s="604"/>
      <c r="C25" s="604"/>
      <c r="D25" s="604"/>
      <c r="E25" s="604"/>
      <c r="F25" s="604"/>
      <c r="G25" s="604"/>
      <c r="H25" s="605"/>
      <c r="I25" s="591" t="s">
        <v>909</v>
      </c>
      <c r="J25" s="593"/>
      <c r="K25" s="606" t="s">
        <v>910</v>
      </c>
      <c r="L25" s="606"/>
      <c r="M25" s="594" t="s">
        <v>288</v>
      </c>
      <c r="N25" s="594"/>
    </row>
    <row r="26" spans="1:14" x14ac:dyDescent="0.25">
      <c r="A26" s="595" t="s">
        <v>943</v>
      </c>
      <c r="B26" s="596"/>
      <c r="C26" s="596"/>
      <c r="D26" s="596"/>
      <c r="E26" s="596"/>
      <c r="F26" s="596"/>
      <c r="G26" s="596"/>
      <c r="H26" s="597"/>
      <c r="I26" s="598">
        <v>1</v>
      </c>
      <c r="J26" s="598"/>
      <c r="K26" s="607"/>
      <c r="L26" s="598"/>
      <c r="M26" s="598"/>
      <c r="N26" s="598"/>
    </row>
    <row r="27" spans="1:14" ht="15" customHeight="1" x14ac:dyDescent="0.25">
      <c r="A27" s="603" t="s">
        <v>289</v>
      </c>
      <c r="B27" s="604"/>
      <c r="C27" s="604"/>
      <c r="D27" s="604"/>
      <c r="E27" s="604"/>
      <c r="F27" s="604"/>
      <c r="G27" s="604"/>
      <c r="H27" s="605"/>
      <c r="I27" s="591" t="s">
        <v>909</v>
      </c>
      <c r="J27" s="593"/>
      <c r="K27" s="606" t="s">
        <v>910</v>
      </c>
      <c r="L27" s="606"/>
      <c r="M27" s="594" t="s">
        <v>288</v>
      </c>
      <c r="N27" s="594"/>
    </row>
    <row r="28" spans="1:14" x14ac:dyDescent="0.25">
      <c r="A28" s="595" t="s">
        <v>415</v>
      </c>
      <c r="B28" s="596"/>
      <c r="C28" s="596"/>
      <c r="D28" s="596"/>
      <c r="E28" s="596"/>
      <c r="F28" s="596"/>
      <c r="G28" s="596"/>
      <c r="H28" s="597"/>
      <c r="I28" s="1014">
        <v>1</v>
      </c>
      <c r="J28" s="598"/>
      <c r="K28" s="1014"/>
      <c r="L28" s="598"/>
      <c r="M28" s="598"/>
      <c r="N28" s="598"/>
    </row>
    <row r="29" spans="1:14" x14ac:dyDescent="0.25">
      <c r="A29" s="595"/>
      <c r="B29" s="596"/>
      <c r="C29" s="596"/>
      <c r="D29" s="596"/>
      <c r="E29" s="596"/>
      <c r="F29" s="596"/>
      <c r="G29" s="596"/>
      <c r="H29" s="597"/>
      <c r="I29" s="607"/>
      <c r="J29" s="598"/>
      <c r="K29" s="607"/>
      <c r="L29" s="598"/>
      <c r="M29" s="598"/>
      <c r="N29" s="598"/>
    </row>
    <row r="30" spans="1:14" ht="15" customHeight="1" x14ac:dyDescent="0.25">
      <c r="A30" s="603" t="s">
        <v>290</v>
      </c>
      <c r="B30" s="604"/>
      <c r="C30" s="604"/>
      <c r="D30" s="604"/>
      <c r="E30" s="604"/>
      <c r="F30" s="604"/>
      <c r="G30" s="604"/>
      <c r="H30" s="605"/>
      <c r="I30" s="591" t="s">
        <v>909</v>
      </c>
      <c r="J30" s="593"/>
      <c r="K30" s="606" t="s">
        <v>910</v>
      </c>
      <c r="L30" s="606"/>
      <c r="M30" s="594" t="s">
        <v>288</v>
      </c>
      <c r="N30" s="594"/>
    </row>
    <row r="31" spans="1:14" x14ac:dyDescent="0.25">
      <c r="A31" s="595" t="s">
        <v>416</v>
      </c>
      <c r="B31" s="596"/>
      <c r="C31" s="596"/>
      <c r="D31" s="596"/>
      <c r="E31" s="596"/>
      <c r="F31" s="596"/>
      <c r="G31" s="596"/>
      <c r="H31" s="597"/>
      <c r="I31" s="1014">
        <v>1</v>
      </c>
      <c r="J31" s="598"/>
      <c r="K31" s="1014"/>
      <c r="L31" s="598"/>
      <c r="M31" s="598"/>
      <c r="N31" s="598"/>
    </row>
    <row r="32" spans="1:14" x14ac:dyDescent="0.25">
      <c r="A32" s="595"/>
      <c r="B32" s="596"/>
      <c r="C32" s="596"/>
      <c r="D32" s="596"/>
      <c r="E32" s="596"/>
      <c r="F32" s="596"/>
      <c r="G32" s="596"/>
      <c r="H32" s="597"/>
      <c r="I32" s="598"/>
      <c r="J32" s="598"/>
      <c r="K32" s="598"/>
      <c r="L32" s="598"/>
      <c r="M32" s="598"/>
      <c r="N32" s="598"/>
    </row>
    <row r="33" spans="1:17" ht="15" customHeight="1" x14ac:dyDescent="0.25">
      <c r="A33" s="603" t="s">
        <v>291</v>
      </c>
      <c r="B33" s="604"/>
      <c r="C33" s="604"/>
      <c r="D33" s="604"/>
      <c r="E33" s="604"/>
      <c r="F33" s="604"/>
      <c r="G33" s="604"/>
      <c r="H33" s="605"/>
      <c r="I33" s="591" t="s">
        <v>909</v>
      </c>
      <c r="J33" s="593"/>
      <c r="K33" s="606" t="s">
        <v>910</v>
      </c>
      <c r="L33" s="606"/>
      <c r="M33" s="594" t="s">
        <v>288</v>
      </c>
      <c r="N33" s="594"/>
    </row>
    <row r="34" spans="1:17" x14ac:dyDescent="0.25">
      <c r="A34" s="609" t="s">
        <v>417</v>
      </c>
      <c r="B34" s="610"/>
      <c r="C34" s="610"/>
      <c r="D34" s="610"/>
      <c r="E34" s="610"/>
      <c r="F34" s="610"/>
      <c r="G34" s="610"/>
      <c r="H34" s="611"/>
      <c r="I34" s="1014">
        <v>1</v>
      </c>
      <c r="J34" s="598"/>
      <c r="K34" s="1014"/>
      <c r="L34" s="598"/>
      <c r="M34" s="598"/>
      <c r="N34" s="598"/>
    </row>
    <row r="35" spans="1:17" ht="14.25" hidden="1" customHeight="1" x14ac:dyDescent="0.25">
      <c r="A35" s="609"/>
      <c r="B35" s="610"/>
      <c r="C35" s="610"/>
      <c r="D35" s="610"/>
      <c r="E35" s="610"/>
      <c r="F35" s="610"/>
      <c r="G35" s="610"/>
      <c r="H35" s="611"/>
      <c r="I35" s="598"/>
      <c r="J35" s="598"/>
      <c r="K35" s="598"/>
      <c r="L35" s="598"/>
      <c r="M35" s="598"/>
      <c r="N35" s="598"/>
    </row>
    <row r="36" spans="1:17" hidden="1" x14ac:dyDescent="0.25">
      <c r="A36" s="50"/>
      <c r="B36" s="50"/>
      <c r="C36" s="50"/>
      <c r="D36" s="50"/>
      <c r="E36" s="50"/>
      <c r="F36" s="50"/>
      <c r="G36" s="50"/>
      <c r="H36" s="50"/>
      <c r="I36" s="50"/>
      <c r="J36" s="50"/>
      <c r="K36" s="50"/>
      <c r="L36" s="50"/>
      <c r="M36" s="50"/>
      <c r="N36" s="50"/>
    </row>
    <row r="37" spans="1:17" x14ac:dyDescent="0.25">
      <c r="A37" s="600" t="s">
        <v>292</v>
      </c>
      <c r="B37" s="601"/>
      <c r="C37" s="601"/>
      <c r="D37" s="601"/>
      <c r="E37" s="601"/>
      <c r="F37" s="601"/>
      <c r="G37" s="601"/>
      <c r="H37" s="601"/>
      <c r="I37" s="601"/>
      <c r="J37" s="601"/>
      <c r="K37" s="601"/>
      <c r="L37" s="601"/>
      <c r="M37" s="601"/>
      <c r="N37" s="602"/>
    </row>
    <row r="38" spans="1:17" ht="42.75" x14ac:dyDescent="0.25">
      <c r="A38" s="594" t="s">
        <v>293</v>
      </c>
      <c r="B38" s="594"/>
      <c r="C38" s="57" t="s">
        <v>294</v>
      </c>
      <c r="D38" s="57" t="s">
        <v>295</v>
      </c>
      <c r="E38" s="57" t="s">
        <v>296</v>
      </c>
      <c r="F38" s="57" t="s">
        <v>297</v>
      </c>
      <c r="G38" s="57" t="s">
        <v>298</v>
      </c>
      <c r="H38" s="57" t="s">
        <v>299</v>
      </c>
      <c r="I38" s="57" t="s">
        <v>300</v>
      </c>
      <c r="J38" s="57" t="s">
        <v>301</v>
      </c>
      <c r="K38" s="57" t="s">
        <v>302</v>
      </c>
      <c r="L38" s="57" t="s">
        <v>303</v>
      </c>
      <c r="M38" s="57" t="s">
        <v>304</v>
      </c>
      <c r="N38" s="57" t="s">
        <v>305</v>
      </c>
    </row>
    <row r="39" spans="1:17" x14ac:dyDescent="0.25">
      <c r="A39" s="612">
        <f>IF(A19&gt;0,A19,"")</f>
        <v>1</v>
      </c>
      <c r="B39" s="613"/>
      <c r="C39" s="58"/>
      <c r="D39" s="58"/>
      <c r="E39" s="254"/>
      <c r="F39" s="269"/>
      <c r="G39" s="58"/>
      <c r="H39" s="58"/>
      <c r="I39" s="269"/>
      <c r="J39" s="269"/>
      <c r="K39" s="269"/>
      <c r="L39" s="269"/>
      <c r="M39" s="58"/>
      <c r="N39" s="58"/>
    </row>
    <row r="40" spans="1:17" x14ac:dyDescent="0.25">
      <c r="A40" s="612">
        <f>IF(A20&gt;0,A20,"")</f>
        <v>2</v>
      </c>
      <c r="B40" s="613"/>
      <c r="C40" s="58"/>
      <c r="D40" s="58"/>
      <c r="E40" s="58"/>
      <c r="F40" s="254"/>
      <c r="G40" s="254"/>
      <c r="H40" s="58"/>
      <c r="I40" s="58"/>
      <c r="J40" s="270"/>
      <c r="K40" s="270"/>
      <c r="L40" s="269"/>
      <c r="M40" s="269"/>
      <c r="N40" s="269"/>
    </row>
    <row r="41" spans="1:17" x14ac:dyDescent="0.25">
      <c r="A41" s="612">
        <v>3</v>
      </c>
      <c r="B41" s="613"/>
      <c r="C41" s="58"/>
      <c r="D41" s="58"/>
      <c r="E41" s="269"/>
      <c r="F41" s="269"/>
      <c r="G41" s="269"/>
      <c r="H41" s="254"/>
      <c r="I41" s="254"/>
      <c r="J41" s="254"/>
      <c r="K41" s="254"/>
      <c r="L41" s="381"/>
      <c r="M41" s="313"/>
      <c r="N41" s="313"/>
      <c r="O41" s="322"/>
      <c r="P41" s="322"/>
      <c r="Q41" s="322"/>
    </row>
    <row r="42" spans="1:17" x14ac:dyDescent="0.25">
      <c r="A42" s="612">
        <v>4</v>
      </c>
      <c r="B42" s="613"/>
      <c r="C42" s="58"/>
      <c r="D42" s="58"/>
      <c r="E42" s="269"/>
      <c r="F42" s="269"/>
      <c r="G42" s="269"/>
      <c r="H42" s="269"/>
      <c r="I42" s="269"/>
      <c r="J42" s="313"/>
      <c r="K42" s="313"/>
      <c r="L42" s="269"/>
      <c r="M42" s="381"/>
      <c r="N42" s="381"/>
    </row>
    <row r="43" spans="1:17" x14ac:dyDescent="0.25">
      <c r="A43" s="1199">
        <v>5</v>
      </c>
      <c r="B43" s="1199"/>
      <c r="C43" s="256"/>
      <c r="D43" s="256"/>
      <c r="E43" s="256"/>
      <c r="F43" s="256"/>
      <c r="G43" s="256"/>
      <c r="H43" s="256"/>
      <c r="I43" s="256"/>
      <c r="J43" s="256"/>
      <c r="K43" s="395"/>
      <c r="L43" s="256"/>
      <c r="M43" s="256"/>
      <c r="N43" s="256"/>
    </row>
    <row r="44" spans="1:17" x14ac:dyDescent="0.25">
      <c r="A44" s="623" t="s">
        <v>306</v>
      </c>
      <c r="B44" s="624"/>
      <c r="C44" s="624"/>
      <c r="D44" s="624"/>
      <c r="E44" s="624"/>
      <c r="F44" s="624"/>
      <c r="G44" s="624"/>
      <c r="H44" s="624"/>
      <c r="I44" s="624"/>
      <c r="J44" s="624"/>
      <c r="K44" s="624"/>
      <c r="L44" s="624"/>
      <c r="M44" s="624"/>
      <c r="N44" s="625"/>
    </row>
    <row r="45" spans="1:17" x14ac:dyDescent="0.25">
      <c r="A45" s="255" t="s">
        <v>307</v>
      </c>
      <c r="B45" s="626" t="s">
        <v>308</v>
      </c>
      <c r="C45" s="627"/>
      <c r="D45" s="627"/>
      <c r="E45" s="627"/>
      <c r="F45" s="628"/>
      <c r="G45" s="629" t="s">
        <v>309</v>
      </c>
      <c r="H45" s="629"/>
      <c r="I45" s="629" t="s">
        <v>310</v>
      </c>
      <c r="J45" s="629"/>
      <c r="K45" s="629" t="s">
        <v>311</v>
      </c>
      <c r="L45" s="629"/>
      <c r="M45" s="567" t="s">
        <v>312</v>
      </c>
      <c r="N45" s="567"/>
    </row>
    <row r="46" spans="1:17" x14ac:dyDescent="0.25">
      <c r="A46" s="256" t="s">
        <v>450</v>
      </c>
      <c r="B46" s="616" t="s">
        <v>671</v>
      </c>
      <c r="C46" s="617"/>
      <c r="D46" s="617"/>
      <c r="E46" s="617"/>
      <c r="F46" s="618"/>
      <c r="G46" s="619">
        <v>27.2</v>
      </c>
      <c r="H46" s="620"/>
      <c r="I46" s="621">
        <v>80</v>
      </c>
      <c r="J46" s="621"/>
      <c r="K46" s="1078">
        <f>I46*100/$P$49</f>
        <v>100</v>
      </c>
      <c r="L46" s="1078"/>
      <c r="M46" s="622">
        <f>+G46*I46</f>
        <v>2176</v>
      </c>
      <c r="N46" s="622"/>
    </row>
    <row r="47" spans="1:17" x14ac:dyDescent="0.25">
      <c r="A47" s="126"/>
      <c r="B47" s="1039"/>
      <c r="C47" s="1040"/>
      <c r="D47" s="1040"/>
      <c r="E47" s="1040"/>
      <c r="F47" s="1041"/>
      <c r="G47" s="1042"/>
      <c r="H47" s="1043"/>
      <c r="I47" s="1044"/>
      <c r="J47" s="1044"/>
      <c r="K47" s="1078"/>
      <c r="L47" s="1078"/>
      <c r="M47" s="622"/>
      <c r="N47" s="1038"/>
    </row>
    <row r="48" spans="1:17" x14ac:dyDescent="0.25">
      <c r="A48" s="256"/>
      <c r="B48" s="616"/>
      <c r="C48" s="617"/>
      <c r="D48" s="617"/>
      <c r="E48" s="617"/>
      <c r="F48" s="618"/>
      <c r="G48" s="619"/>
      <c r="H48" s="620"/>
      <c r="I48" s="621"/>
      <c r="J48" s="621"/>
      <c r="K48" s="621"/>
      <c r="L48" s="621"/>
      <c r="M48" s="622">
        <f>+G48*I48</f>
        <v>0</v>
      </c>
      <c r="N48" s="622"/>
    </row>
    <row r="49" spans="1:16" x14ac:dyDescent="0.25">
      <c r="A49" s="256"/>
      <c r="B49" s="616"/>
      <c r="C49" s="617"/>
      <c r="D49" s="617"/>
      <c r="E49" s="617"/>
      <c r="F49" s="618"/>
      <c r="G49" s="619"/>
      <c r="H49" s="620"/>
      <c r="I49" s="621"/>
      <c r="J49" s="621"/>
      <c r="K49" s="621"/>
      <c r="L49" s="621"/>
      <c r="M49" s="622">
        <f>+G49*I49</f>
        <v>0</v>
      </c>
      <c r="N49" s="622"/>
      <c r="P49">
        <f>SUM(I46:J47)</f>
        <v>80</v>
      </c>
    </row>
    <row r="50" spans="1:16" x14ac:dyDescent="0.25">
      <c r="A50" s="256"/>
      <c r="B50" s="616"/>
      <c r="C50" s="617"/>
      <c r="D50" s="617"/>
      <c r="E50" s="617"/>
      <c r="F50" s="618"/>
      <c r="G50" s="619"/>
      <c r="H50" s="620"/>
      <c r="I50" s="621"/>
      <c r="J50" s="621"/>
      <c r="K50" s="621"/>
      <c r="L50" s="621"/>
      <c r="M50" s="622"/>
      <c r="N50" s="622"/>
    </row>
    <row r="51" spans="1:16" hidden="1" x14ac:dyDescent="0.25">
      <c r="A51" s="256"/>
      <c r="B51" s="616"/>
      <c r="C51" s="617"/>
      <c r="D51" s="617"/>
      <c r="E51" s="617"/>
      <c r="F51" s="618"/>
      <c r="G51" s="619"/>
      <c r="H51" s="620"/>
      <c r="I51" s="621"/>
      <c r="J51" s="621"/>
      <c r="K51" s="621"/>
      <c r="L51" s="621"/>
      <c r="M51" s="622"/>
      <c r="N51" s="622"/>
    </row>
    <row r="52" spans="1:16" hidden="1" x14ac:dyDescent="0.25">
      <c r="A52" s="256"/>
      <c r="B52" s="616"/>
      <c r="C52" s="617"/>
      <c r="D52" s="617"/>
      <c r="E52" s="617"/>
      <c r="F52" s="618"/>
      <c r="G52" s="619"/>
      <c r="H52" s="620"/>
      <c r="I52" s="621"/>
      <c r="J52" s="621"/>
      <c r="K52" s="621"/>
      <c r="L52" s="621"/>
      <c r="M52" s="622"/>
      <c r="N52" s="622"/>
    </row>
    <row r="53" spans="1:16" x14ac:dyDescent="0.25">
      <c r="A53" s="261">
        <f>COUNTA(B46:F52)</f>
        <v>1</v>
      </c>
      <c r="B53" s="631" t="s">
        <v>313</v>
      </c>
      <c r="C53" s="631"/>
      <c r="D53" s="631"/>
      <c r="E53" s="631"/>
      <c r="F53" s="631"/>
      <c r="G53" s="631"/>
      <c r="H53" s="631"/>
      <c r="I53" s="631"/>
      <c r="J53" s="631"/>
      <c r="K53" s="631"/>
      <c r="L53" s="632"/>
      <c r="M53" s="1106">
        <f>SUM(M46:M52)</f>
        <v>2176</v>
      </c>
      <c r="N53" s="1106"/>
    </row>
    <row r="54" spans="1:16" x14ac:dyDescent="0.25">
      <c r="A54" s="262"/>
      <c r="B54" s="262"/>
      <c r="C54" s="262"/>
      <c r="D54" s="262"/>
      <c r="E54" s="262"/>
      <c r="F54" s="262"/>
      <c r="G54" s="262"/>
      <c r="H54" s="262"/>
      <c r="I54" s="262"/>
      <c r="J54" s="262"/>
      <c r="K54" s="262"/>
      <c r="L54" s="262"/>
      <c r="M54" s="262"/>
      <c r="N54" s="262"/>
    </row>
    <row r="55" spans="1:16" x14ac:dyDescent="0.25">
      <c r="A55" s="623" t="s">
        <v>314</v>
      </c>
      <c r="B55" s="624"/>
      <c r="C55" s="624"/>
      <c r="D55" s="624"/>
      <c r="E55" s="624"/>
      <c r="F55" s="624"/>
      <c r="G55" s="624"/>
      <c r="H55" s="624"/>
      <c r="I55" s="624"/>
      <c r="J55" s="624"/>
      <c r="K55" s="624"/>
      <c r="L55" s="624"/>
      <c r="M55" s="624"/>
      <c r="N55" s="625"/>
    </row>
    <row r="56" spans="1:16" x14ac:dyDescent="0.25">
      <c r="A56" s="648" t="s">
        <v>315</v>
      </c>
      <c r="B56" s="649"/>
      <c r="C56" s="649"/>
      <c r="D56" s="649"/>
      <c r="E56" s="648" t="s">
        <v>115</v>
      </c>
      <c r="F56" s="649"/>
      <c r="G56" s="649"/>
      <c r="H56" s="649"/>
      <c r="I56" s="649"/>
      <c r="J56" s="649"/>
      <c r="K56" s="649"/>
      <c r="L56" s="650"/>
      <c r="M56" s="635" t="s">
        <v>316</v>
      </c>
      <c r="N56" s="637"/>
    </row>
    <row r="57" spans="1:16" x14ac:dyDescent="0.25">
      <c r="A57" s="648" t="s">
        <v>944</v>
      </c>
      <c r="B57" s="649"/>
      <c r="C57" s="649"/>
      <c r="D57" s="649"/>
      <c r="E57" s="392"/>
      <c r="F57" s="357"/>
      <c r="G57" s="357"/>
      <c r="H57" s="357"/>
      <c r="I57" s="357"/>
      <c r="J57" s="357"/>
      <c r="K57" s="357"/>
      <c r="L57" s="393"/>
      <c r="M57" s="1488">
        <v>1023291.92</v>
      </c>
      <c r="N57" s="1489"/>
      <c r="O57" s="455"/>
    </row>
    <row r="58" spans="1:16" x14ac:dyDescent="0.25">
      <c r="A58" s="626" t="s">
        <v>945</v>
      </c>
      <c r="B58" s="627"/>
      <c r="C58" s="627"/>
      <c r="D58" s="628"/>
      <c r="E58" s="392"/>
      <c r="F58" s="357"/>
      <c r="G58" s="357"/>
      <c r="H58" s="357"/>
      <c r="I58" s="357"/>
      <c r="J58" s="357"/>
      <c r="K58" s="357"/>
      <c r="L58" s="393"/>
      <c r="M58" s="1512">
        <v>36160.800000000003</v>
      </c>
      <c r="N58" s="1513"/>
      <c r="O58" s="455"/>
    </row>
    <row r="59" spans="1:16" ht="28.15" customHeight="1" x14ac:dyDescent="0.25">
      <c r="A59" s="626" t="s">
        <v>826</v>
      </c>
      <c r="B59" s="627"/>
      <c r="C59" s="627"/>
      <c r="D59" s="627"/>
      <c r="E59" s="648"/>
      <c r="F59" s="649"/>
      <c r="G59" s="649"/>
      <c r="H59" s="649"/>
      <c r="I59" s="649"/>
      <c r="J59" s="649"/>
      <c r="K59" s="649"/>
      <c r="L59" s="650"/>
      <c r="M59" s="1488">
        <v>495547.28</v>
      </c>
      <c r="N59" s="1489"/>
    </row>
    <row r="60" spans="1:16" x14ac:dyDescent="0.25">
      <c r="A60" s="635" t="s">
        <v>317</v>
      </c>
      <c r="B60" s="636"/>
      <c r="C60" s="636"/>
      <c r="D60" s="636"/>
      <c r="E60" s="636"/>
      <c r="F60" s="636"/>
      <c r="G60" s="636"/>
      <c r="H60" s="636"/>
      <c r="I60" s="636"/>
      <c r="J60" s="636"/>
      <c r="K60" s="636"/>
      <c r="L60" s="637"/>
      <c r="M60" s="1490">
        <f>SUM(M57:N59)+M53</f>
        <v>1557176</v>
      </c>
      <c r="N60" s="1490"/>
    </row>
  </sheetData>
  <mergeCells count="141">
    <mergeCell ref="A57:D57"/>
    <mergeCell ref="M57:N57"/>
    <mergeCell ref="A59:D59"/>
    <mergeCell ref="E59:L59"/>
    <mergeCell ref="M59:N59"/>
    <mergeCell ref="A60:L60"/>
    <mergeCell ref="M60:N60"/>
    <mergeCell ref="A58:D58"/>
    <mergeCell ref="M58:N58"/>
    <mergeCell ref="B53:L53"/>
    <mergeCell ref="M53:N53"/>
    <mergeCell ref="A55:N55"/>
    <mergeCell ref="A56:D56"/>
    <mergeCell ref="E56:L56"/>
    <mergeCell ref="M56:N56"/>
    <mergeCell ref="B51:F51"/>
    <mergeCell ref="G51:H51"/>
    <mergeCell ref="I51:J51"/>
    <mergeCell ref="K51:L51"/>
    <mergeCell ref="M51:N51"/>
    <mergeCell ref="B52:F52"/>
    <mergeCell ref="G52:H52"/>
    <mergeCell ref="I52:J52"/>
    <mergeCell ref="K52:L52"/>
    <mergeCell ref="M52:N52"/>
    <mergeCell ref="B49:F49"/>
    <mergeCell ref="G49:H49"/>
    <mergeCell ref="I49:J49"/>
    <mergeCell ref="K49:L49"/>
    <mergeCell ref="M49:N49"/>
    <mergeCell ref="B50:F50"/>
    <mergeCell ref="G50:H50"/>
    <mergeCell ref="I50:J50"/>
    <mergeCell ref="K50:L50"/>
    <mergeCell ref="M50:N50"/>
    <mergeCell ref="B47:F47"/>
    <mergeCell ref="G47:H47"/>
    <mergeCell ref="I47:J47"/>
    <mergeCell ref="K47:L47"/>
    <mergeCell ref="M47:N47"/>
    <mergeCell ref="B48:F48"/>
    <mergeCell ref="G48:H48"/>
    <mergeCell ref="I48:J48"/>
    <mergeCell ref="K48:L48"/>
    <mergeCell ref="M48:N48"/>
    <mergeCell ref="B45:F45"/>
    <mergeCell ref="G45:H45"/>
    <mergeCell ref="I45:J45"/>
    <mergeCell ref="K45:L45"/>
    <mergeCell ref="M45:N45"/>
    <mergeCell ref="B46:F46"/>
    <mergeCell ref="G46:H46"/>
    <mergeCell ref="I46:J46"/>
    <mergeCell ref="K46:L46"/>
    <mergeCell ref="M46:N46"/>
    <mergeCell ref="A39:B39"/>
    <mergeCell ref="A40:B40"/>
    <mergeCell ref="A41:B41"/>
    <mergeCell ref="A42:B42"/>
    <mergeCell ref="A43:B43"/>
    <mergeCell ref="A44:N44"/>
    <mergeCell ref="A35:H35"/>
    <mergeCell ref="I35:J35"/>
    <mergeCell ref="K35:L35"/>
    <mergeCell ref="M35:N35"/>
    <mergeCell ref="A37:N37"/>
    <mergeCell ref="A38:B38"/>
    <mergeCell ref="A33:H33"/>
    <mergeCell ref="I33:J33"/>
    <mergeCell ref="K33:L33"/>
    <mergeCell ref="M33:N33"/>
    <mergeCell ref="A34:H34"/>
    <mergeCell ref="I34:J34"/>
    <mergeCell ref="K34:L34"/>
    <mergeCell ref="M34:N34"/>
    <mergeCell ref="A31:H31"/>
    <mergeCell ref="I31:J31"/>
    <mergeCell ref="K31:L31"/>
    <mergeCell ref="M31:N31"/>
    <mergeCell ref="A32:H32"/>
    <mergeCell ref="I32:J32"/>
    <mergeCell ref="K32:L32"/>
    <mergeCell ref="M32:N32"/>
    <mergeCell ref="A29:H29"/>
    <mergeCell ref="I29:J29"/>
    <mergeCell ref="K29:L29"/>
    <mergeCell ref="M29:N29"/>
    <mergeCell ref="A30:H30"/>
    <mergeCell ref="I30:J30"/>
    <mergeCell ref="K30:L30"/>
    <mergeCell ref="M30:N30"/>
    <mergeCell ref="A27:H27"/>
    <mergeCell ref="I27:J27"/>
    <mergeCell ref="K27:L27"/>
    <mergeCell ref="M27:N27"/>
    <mergeCell ref="A28:H28"/>
    <mergeCell ref="I28:J28"/>
    <mergeCell ref="K28:L28"/>
    <mergeCell ref="M28:N28"/>
    <mergeCell ref="A24:N24"/>
    <mergeCell ref="A25:H25"/>
    <mergeCell ref="I25:J25"/>
    <mergeCell ref="K25:L25"/>
    <mergeCell ref="M25:N25"/>
    <mergeCell ref="A26:H26"/>
    <mergeCell ref="I26:J26"/>
    <mergeCell ref="K26:L26"/>
    <mergeCell ref="M26:N26"/>
    <mergeCell ref="B22:G22"/>
    <mergeCell ref="I22:N22"/>
    <mergeCell ref="B23:G23"/>
    <mergeCell ref="I23:N23"/>
    <mergeCell ref="A10:B17"/>
    <mergeCell ref="C10:N17"/>
    <mergeCell ref="A18:N18"/>
    <mergeCell ref="B19:G19"/>
    <mergeCell ref="I19:N19"/>
    <mergeCell ref="B20:G20"/>
    <mergeCell ref="I20:N20"/>
    <mergeCell ref="A9:B9"/>
    <mergeCell ref="C9:N9"/>
    <mergeCell ref="A6:D7"/>
    <mergeCell ref="E6:H7"/>
    <mergeCell ref="I6:N6"/>
    <mergeCell ref="I7:J7"/>
    <mergeCell ref="K7:L7"/>
    <mergeCell ref="M7:N7"/>
    <mergeCell ref="B21:G21"/>
    <mergeCell ref="I21:N21"/>
    <mergeCell ref="A1:N1"/>
    <mergeCell ref="A3:D3"/>
    <mergeCell ref="E3:H3"/>
    <mergeCell ref="I3:N3"/>
    <mergeCell ref="A4:D5"/>
    <mergeCell ref="E4:H5"/>
    <mergeCell ref="I4:N5"/>
    <mergeCell ref="A8:D8"/>
    <mergeCell ref="E8:H8"/>
    <mergeCell ref="I8:J8"/>
    <mergeCell ref="K8:L8"/>
    <mergeCell ref="M8:N8"/>
  </mergeCells>
  <conditionalFormatting sqref="C39:N42">
    <cfRule type="cellIs" dxfId="2" priority="3" stopIfTrue="1" operator="equal">
      <formula>"x"</formula>
    </cfRule>
  </conditionalFormatting>
  <conditionalFormatting sqref="J40:N40">
    <cfRule type="cellIs" dxfId="1" priority="2" stopIfTrue="1" operator="equal">
      <formula>"x"</formula>
    </cfRule>
  </conditionalFormatting>
  <conditionalFormatting sqref="M41:N41">
    <cfRule type="cellIs" dxfId="0"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39:N42" xr:uid="{00000000-0002-0000-2D00-000000000000}"/>
  </dataValidations>
  <pageMargins left="0.7" right="0.7" top="0.75" bottom="0.75" header="0.3" footer="0.3"/>
  <pageSetup paperSize="8" scale="8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130"/>
  <sheetViews>
    <sheetView topLeftCell="B29" zoomScale="91" zoomScaleNormal="91" zoomScaleSheetLayoutView="100" zoomScalePageLayoutView="60" workbookViewId="0">
      <selection activeCell="H28" sqref="H28"/>
    </sheetView>
  </sheetViews>
  <sheetFormatPr defaultColWidth="8.85546875" defaultRowHeight="15" x14ac:dyDescent="0.25"/>
  <cols>
    <col min="1" max="1" width="3.7109375" customWidth="1"/>
    <col min="2" max="2" width="17.85546875" customWidth="1"/>
    <col min="3" max="3" width="9.5703125" style="69" bestFit="1" customWidth="1"/>
    <col min="4" max="4" width="25.85546875" customWidth="1"/>
    <col min="5" max="5" width="22.140625" customWidth="1"/>
    <col min="6" max="6" width="25.140625" customWidth="1"/>
    <col min="7" max="7" width="16.140625" style="91" customWidth="1"/>
    <col min="8" max="8" width="16" style="91" customWidth="1"/>
    <col min="9" max="11" width="14.5703125" customWidth="1"/>
    <col min="12" max="12" width="15" bestFit="1" customWidth="1"/>
    <col min="13" max="13" width="18.85546875" customWidth="1"/>
    <col min="14" max="14" width="15.140625" customWidth="1"/>
    <col min="15" max="15" width="15" customWidth="1"/>
    <col min="16" max="16" width="11.28515625" bestFit="1" customWidth="1"/>
    <col min="17" max="17" width="15.140625" customWidth="1"/>
    <col min="18" max="18" width="17.140625" customWidth="1"/>
    <col min="19" max="19" width="11.7109375" customWidth="1"/>
  </cols>
  <sheetData>
    <row r="1" spans="1:19" ht="34.5" customHeight="1" thickBot="1" x14ac:dyDescent="0.3">
      <c r="D1" t="s">
        <v>612</v>
      </c>
      <c r="G1" s="509" t="s">
        <v>908</v>
      </c>
      <c r="H1" s="510">
        <v>5345</v>
      </c>
      <c r="I1" s="508"/>
      <c r="J1" s="509" t="s">
        <v>907</v>
      </c>
      <c r="K1" s="510">
        <v>5345</v>
      </c>
      <c r="L1" s="508"/>
      <c r="M1" s="508"/>
      <c r="N1" s="509" t="s">
        <v>862</v>
      </c>
      <c r="O1" s="510">
        <v>5345</v>
      </c>
      <c r="P1" s="508"/>
      <c r="Q1" s="511" t="s">
        <v>906</v>
      </c>
      <c r="R1" s="510">
        <v>5345</v>
      </c>
    </row>
    <row r="2" spans="1:19" s="116" customFormat="1" ht="59.25" customHeight="1" thickBot="1" x14ac:dyDescent="0.3">
      <c r="A2" s="957" t="s">
        <v>57</v>
      </c>
      <c r="B2" s="958"/>
      <c r="C2" s="94" t="s">
        <v>56</v>
      </c>
      <c r="D2" s="94" t="s">
        <v>58</v>
      </c>
      <c r="E2" s="94" t="s">
        <v>106</v>
      </c>
      <c r="F2" s="94" t="s">
        <v>61</v>
      </c>
      <c r="G2" s="507" t="s">
        <v>339</v>
      </c>
      <c r="H2" s="507" t="s">
        <v>340</v>
      </c>
      <c r="I2" s="112" t="s">
        <v>104</v>
      </c>
      <c r="J2" s="90" t="s">
        <v>339</v>
      </c>
      <c r="K2" s="90" t="s">
        <v>340</v>
      </c>
      <c r="L2" s="112" t="s">
        <v>105</v>
      </c>
      <c r="M2" s="113" t="s">
        <v>367</v>
      </c>
      <c r="N2" s="88" t="s">
        <v>339</v>
      </c>
      <c r="O2" s="89" t="s">
        <v>340</v>
      </c>
      <c r="P2" s="114">
        <v>2019</v>
      </c>
      <c r="Q2" s="92" t="s">
        <v>339</v>
      </c>
      <c r="R2" s="93" t="s">
        <v>340</v>
      </c>
      <c r="S2" s="115">
        <v>2020</v>
      </c>
    </row>
    <row r="3" spans="1:19" ht="33" customHeight="1" x14ac:dyDescent="0.25">
      <c r="A3" s="963">
        <v>1</v>
      </c>
      <c r="B3" s="959" t="s">
        <v>1</v>
      </c>
      <c r="C3" s="955">
        <v>1</v>
      </c>
      <c r="D3" s="955" t="s">
        <v>14</v>
      </c>
      <c r="E3" s="98" t="s">
        <v>60</v>
      </c>
      <c r="F3" s="98" t="s">
        <v>59</v>
      </c>
      <c r="G3" s="496">
        <v>86213</v>
      </c>
      <c r="H3" s="104">
        <f>$H$1</f>
        <v>5345</v>
      </c>
      <c r="I3" s="131">
        <f>G3/H3</f>
        <v>16.129653882132835</v>
      </c>
      <c r="J3" s="131"/>
      <c r="K3" s="104">
        <f>K1</f>
        <v>5345</v>
      </c>
      <c r="L3" s="150">
        <f>J3/K3</f>
        <v>0</v>
      </c>
      <c r="M3" s="157">
        <f>L3-I3</f>
        <v>-16.129653882132835</v>
      </c>
      <c r="N3" s="497">
        <f>82213+4000</f>
        <v>86213</v>
      </c>
      <c r="O3" s="80">
        <f>$O$1</f>
        <v>5345</v>
      </c>
      <c r="P3" s="184">
        <f>N3/O3</f>
        <v>16.129653882132835</v>
      </c>
      <c r="Q3" s="498">
        <v>86213</v>
      </c>
      <c r="R3" s="83">
        <f>$R$1</f>
        <v>5345</v>
      </c>
      <c r="S3" s="196">
        <f>Q3/R3</f>
        <v>16.129653882132835</v>
      </c>
    </row>
    <row r="4" spans="1:19" ht="33" customHeight="1" x14ac:dyDescent="0.25">
      <c r="A4" s="964"/>
      <c r="B4" s="960"/>
      <c r="C4" s="954"/>
      <c r="D4" s="954"/>
      <c r="E4" s="154" t="s">
        <v>606</v>
      </c>
      <c r="F4" s="154" t="s">
        <v>604</v>
      </c>
      <c r="G4" s="304">
        <v>19</v>
      </c>
      <c r="H4" s="305">
        <v>19</v>
      </c>
      <c r="I4" s="306">
        <f t="shared" ref="I4:I5" si="0">G4/H4</f>
        <v>1</v>
      </c>
      <c r="J4" s="341">
        <v>19</v>
      </c>
      <c r="K4" s="305">
        <v>19</v>
      </c>
      <c r="L4" s="305">
        <f t="shared" ref="L4:L5" si="1">J4/K4</f>
        <v>1</v>
      </c>
      <c r="M4" s="358">
        <f t="shared" ref="M4:M5" si="2">L4-I4</f>
        <v>0</v>
      </c>
      <c r="N4" s="359">
        <v>19</v>
      </c>
      <c r="O4" s="360">
        <v>19</v>
      </c>
      <c r="P4" s="360">
        <f t="shared" ref="P4" si="3">N4/O4</f>
        <v>1</v>
      </c>
      <c r="Q4" s="361">
        <v>19</v>
      </c>
      <c r="R4" s="362">
        <v>19</v>
      </c>
      <c r="S4" s="363">
        <f t="shared" ref="S4:S5" si="4">Q4/R4</f>
        <v>1</v>
      </c>
    </row>
    <row r="5" spans="1:19" ht="33" customHeight="1" thickBot="1" x14ac:dyDescent="0.3">
      <c r="A5" s="964"/>
      <c r="B5" s="960"/>
      <c r="C5" s="956"/>
      <c r="D5" s="956"/>
      <c r="E5" s="154" t="s">
        <v>607</v>
      </c>
      <c r="F5" s="154" t="s">
        <v>605</v>
      </c>
      <c r="G5" s="304">
        <v>36875</v>
      </c>
      <c r="H5" s="137">
        <v>19</v>
      </c>
      <c r="I5" s="306">
        <f t="shared" si="0"/>
        <v>1940.7894736842106</v>
      </c>
      <c r="J5" s="306">
        <v>36875</v>
      </c>
      <c r="K5" s="137">
        <v>19</v>
      </c>
      <c r="L5" s="155">
        <f t="shared" si="1"/>
        <v>1940.7894736842106</v>
      </c>
      <c r="M5" s="364">
        <f t="shared" si="2"/>
        <v>0</v>
      </c>
      <c r="N5" s="359"/>
      <c r="O5" s="360">
        <v>19</v>
      </c>
      <c r="P5" s="360"/>
      <c r="Q5" s="361"/>
      <c r="R5" s="362">
        <v>19</v>
      </c>
      <c r="S5" s="363">
        <f t="shared" si="4"/>
        <v>0</v>
      </c>
    </row>
    <row r="6" spans="1:19" ht="33.75" customHeight="1" x14ac:dyDescent="0.25">
      <c r="A6" s="965"/>
      <c r="B6" s="961"/>
      <c r="C6" s="953">
        <v>2</v>
      </c>
      <c r="D6" s="955" t="s">
        <v>15</v>
      </c>
      <c r="E6" s="71" t="s">
        <v>60</v>
      </c>
      <c r="F6" s="71" t="s">
        <v>59</v>
      </c>
      <c r="G6" s="293">
        <f>323339.32</f>
        <v>323339.32</v>
      </c>
      <c r="H6" s="105">
        <f>$H$1</f>
        <v>5345</v>
      </c>
      <c r="I6" s="132">
        <f t="shared" ref="I6:I48" si="5">G6/H6</f>
        <v>60.4937923292797</v>
      </c>
      <c r="J6" s="132"/>
      <c r="K6" s="105">
        <f>K1</f>
        <v>5345</v>
      </c>
      <c r="L6" s="151">
        <f t="shared" ref="L6:L17" si="6">J6/K6</f>
        <v>0</v>
      </c>
      <c r="M6" s="152">
        <f t="shared" ref="M6:M45" si="7">L6-I6</f>
        <v>-60.4937923292797</v>
      </c>
      <c r="N6" s="499">
        <v>323538.68</v>
      </c>
      <c r="O6" s="81">
        <f>$O$1</f>
        <v>5345</v>
      </c>
      <c r="P6" s="180">
        <f t="shared" ref="P6:P17" si="8">N6/O6</f>
        <v>60.53109073900842</v>
      </c>
      <c r="Q6" s="295">
        <v>322338.68</v>
      </c>
      <c r="R6" s="84">
        <f>$R$1</f>
        <v>5345</v>
      </c>
      <c r="S6" s="197">
        <f t="shared" ref="S6:S75" si="9">Q6/R6</f>
        <v>60.306581852198313</v>
      </c>
    </row>
    <row r="7" spans="1:19" ht="60" x14ac:dyDescent="0.25">
      <c r="A7" s="965"/>
      <c r="B7" s="961"/>
      <c r="C7" s="954"/>
      <c r="D7" s="954"/>
      <c r="E7" s="71" t="s">
        <v>608</v>
      </c>
      <c r="F7" s="71" t="s">
        <v>609</v>
      </c>
      <c r="G7" s="342">
        <v>1</v>
      </c>
      <c r="H7" s="309"/>
      <c r="I7" s="343"/>
      <c r="J7" s="344">
        <v>1</v>
      </c>
      <c r="K7" s="309"/>
      <c r="L7" s="309"/>
      <c r="M7" s="343"/>
      <c r="N7" s="365">
        <v>1</v>
      </c>
      <c r="O7" s="366"/>
      <c r="P7" s="366"/>
      <c r="Q7" s="367">
        <v>1</v>
      </c>
      <c r="R7" s="368"/>
      <c r="S7" s="369"/>
    </row>
    <row r="8" spans="1:19" ht="180" x14ac:dyDescent="0.25">
      <c r="A8" s="965"/>
      <c r="B8" s="961"/>
      <c r="C8" s="956"/>
      <c r="D8" s="956"/>
      <c r="E8" s="71" t="s">
        <v>610</v>
      </c>
      <c r="F8" s="71" t="s">
        <v>611</v>
      </c>
      <c r="G8" s="300">
        <v>80</v>
      </c>
      <c r="H8" s="105">
        <v>80</v>
      </c>
      <c r="I8" s="307">
        <f t="shared" si="5"/>
        <v>1</v>
      </c>
      <c r="J8" s="344"/>
      <c r="K8" s="309"/>
      <c r="L8" s="309"/>
      <c r="M8" s="343"/>
      <c r="N8" s="300">
        <v>76</v>
      </c>
      <c r="O8" s="105">
        <v>76</v>
      </c>
      <c r="P8" s="307">
        <f t="shared" ref="P8" si="10">N8/O8</f>
        <v>1</v>
      </c>
      <c r="Q8" s="300">
        <v>76</v>
      </c>
      <c r="R8" s="105">
        <v>76</v>
      </c>
      <c r="S8" s="307">
        <f t="shared" ref="S8" si="11">Q8/R8</f>
        <v>1</v>
      </c>
    </row>
    <row r="9" spans="1:19" ht="59.25" customHeight="1" x14ac:dyDescent="0.25">
      <c r="A9" s="965"/>
      <c r="B9" s="961"/>
      <c r="C9" s="953">
        <v>3</v>
      </c>
      <c r="D9" s="951" t="s">
        <v>16</v>
      </c>
      <c r="E9" s="71" t="s">
        <v>60</v>
      </c>
      <c r="F9" s="71" t="s">
        <v>59</v>
      </c>
      <c r="G9" s="130">
        <v>163900</v>
      </c>
      <c r="H9" s="105">
        <f>$H$1</f>
        <v>5345</v>
      </c>
      <c r="I9" s="132">
        <f t="shared" si="5"/>
        <v>30.664172123479887</v>
      </c>
      <c r="J9" s="132"/>
      <c r="K9" s="105">
        <f>K1</f>
        <v>5345</v>
      </c>
      <c r="L9" s="151">
        <f t="shared" si="6"/>
        <v>0</v>
      </c>
      <c r="M9" s="152">
        <f t="shared" si="7"/>
        <v>-30.664172123479887</v>
      </c>
      <c r="N9" s="204">
        <v>164100</v>
      </c>
      <c r="O9" s="81">
        <f>$O$1</f>
        <v>5345</v>
      </c>
      <c r="P9" s="180">
        <f t="shared" si="8"/>
        <v>30.701590271281571</v>
      </c>
      <c r="Q9" s="213">
        <v>164100</v>
      </c>
      <c r="R9" s="84">
        <f>$R$1</f>
        <v>5345</v>
      </c>
      <c r="S9" s="197">
        <f t="shared" si="9"/>
        <v>30.701590271281571</v>
      </c>
    </row>
    <row r="10" spans="1:19" ht="120" x14ac:dyDescent="0.25">
      <c r="A10" s="965"/>
      <c r="B10" s="961"/>
      <c r="C10" s="954"/>
      <c r="D10" s="952"/>
      <c r="E10" s="71" t="s">
        <v>571</v>
      </c>
      <c r="F10" s="71" t="s">
        <v>572</v>
      </c>
      <c r="G10" s="331">
        <v>2278120.9900000002</v>
      </c>
      <c r="H10" s="331">
        <v>2278120.9900000002</v>
      </c>
      <c r="I10" s="302">
        <f t="shared" si="5"/>
        <v>1</v>
      </c>
      <c r="J10" s="345"/>
      <c r="K10" s="346"/>
      <c r="L10" s="151"/>
      <c r="M10" s="152"/>
      <c r="N10" s="331"/>
      <c r="O10" s="105"/>
      <c r="P10" s="180"/>
      <c r="Q10" s="331"/>
      <c r="R10" s="105"/>
      <c r="S10" s="197"/>
    </row>
    <row r="11" spans="1:19" ht="75" x14ac:dyDescent="0.25">
      <c r="A11" s="965"/>
      <c r="B11" s="961"/>
      <c r="C11" s="954"/>
      <c r="D11" s="952"/>
      <c r="E11" s="71" t="s">
        <v>574</v>
      </c>
      <c r="F11" s="71" t="s">
        <v>573</v>
      </c>
      <c r="G11" s="318">
        <v>-7</v>
      </c>
      <c r="H11" s="318"/>
      <c r="I11" s="302"/>
      <c r="J11" s="132"/>
      <c r="K11" s="105"/>
      <c r="L11" s="151"/>
      <c r="M11" s="152"/>
      <c r="N11" s="365"/>
      <c r="O11" s="366"/>
      <c r="P11" s="366"/>
      <c r="Q11" s="367"/>
      <c r="R11" s="368"/>
      <c r="S11" s="369"/>
    </row>
    <row r="12" spans="1:19" ht="75" x14ac:dyDescent="0.25">
      <c r="A12" s="965"/>
      <c r="B12" s="961"/>
      <c r="C12" s="954"/>
      <c r="D12" s="952"/>
      <c r="E12" s="71" t="s">
        <v>584</v>
      </c>
      <c r="F12" s="71" t="s">
        <v>575</v>
      </c>
      <c r="G12" s="300">
        <v>2</v>
      </c>
      <c r="H12" s="105">
        <v>2</v>
      </c>
      <c r="I12" s="302">
        <f t="shared" si="5"/>
        <v>1</v>
      </c>
      <c r="J12" s="132"/>
      <c r="K12" s="105"/>
      <c r="L12" s="151"/>
      <c r="M12" s="152"/>
      <c r="N12" s="365"/>
      <c r="O12" s="366"/>
      <c r="P12" s="366"/>
      <c r="Q12" s="367"/>
      <c r="R12" s="368"/>
      <c r="S12" s="369"/>
    </row>
    <row r="13" spans="1:19" ht="42" customHeight="1" x14ac:dyDescent="0.25">
      <c r="A13" s="965"/>
      <c r="B13" s="961"/>
      <c r="C13" s="954"/>
      <c r="D13" s="952"/>
      <c r="E13" s="71" t="s">
        <v>577</v>
      </c>
      <c r="F13" s="71" t="s">
        <v>576</v>
      </c>
      <c r="G13" s="300">
        <v>2000</v>
      </c>
      <c r="H13" s="105">
        <v>19</v>
      </c>
      <c r="I13" s="302">
        <f t="shared" si="5"/>
        <v>105.26315789473684</v>
      </c>
      <c r="J13" s="132"/>
      <c r="K13" s="105"/>
      <c r="L13" s="151"/>
      <c r="M13" s="152"/>
      <c r="N13" s="365">
        <v>2000</v>
      </c>
      <c r="O13" s="366">
        <v>19</v>
      </c>
      <c r="P13" s="187">
        <f t="shared" si="8"/>
        <v>105.26315789473684</v>
      </c>
      <c r="Q13" s="367">
        <v>2000</v>
      </c>
      <c r="R13" s="368">
        <v>19</v>
      </c>
      <c r="S13" s="370">
        <f t="shared" si="9"/>
        <v>105.26315789473684</v>
      </c>
    </row>
    <row r="14" spans="1:19" ht="42" customHeight="1" x14ac:dyDescent="0.25">
      <c r="A14" s="965"/>
      <c r="B14" s="961"/>
      <c r="C14" s="954"/>
      <c r="D14" s="952"/>
      <c r="E14" s="71" t="s">
        <v>578</v>
      </c>
      <c r="F14" s="71" t="s">
        <v>579</v>
      </c>
      <c r="G14" s="293">
        <v>6764.85</v>
      </c>
      <c r="H14" s="105">
        <v>2000</v>
      </c>
      <c r="I14" s="302">
        <f t="shared" si="5"/>
        <v>3.382425</v>
      </c>
      <c r="J14" s="132"/>
      <c r="K14" s="105"/>
      <c r="L14" s="151"/>
      <c r="M14" s="152"/>
      <c r="N14" s="204">
        <v>8000</v>
      </c>
      <c r="O14" s="81">
        <v>2000</v>
      </c>
      <c r="P14" s="180">
        <f t="shared" si="8"/>
        <v>4</v>
      </c>
      <c r="Q14" s="213">
        <v>8000</v>
      </c>
      <c r="R14" s="84">
        <v>2000</v>
      </c>
      <c r="S14" s="197">
        <f t="shared" si="9"/>
        <v>4</v>
      </c>
    </row>
    <row r="15" spans="1:19" ht="30" x14ac:dyDescent="0.25">
      <c r="A15" s="965"/>
      <c r="B15" s="961"/>
      <c r="C15" s="973">
        <v>4</v>
      </c>
      <c r="D15" s="968" t="s">
        <v>17</v>
      </c>
      <c r="E15" s="71" t="s">
        <v>60</v>
      </c>
      <c r="F15" s="71" t="s">
        <v>59</v>
      </c>
      <c r="G15" s="130">
        <v>89800</v>
      </c>
      <c r="H15" s="105">
        <f>$H$1</f>
        <v>5345</v>
      </c>
      <c r="I15" s="132">
        <f t="shared" si="5"/>
        <v>16.800748362956032</v>
      </c>
      <c r="J15" s="132"/>
      <c r="K15" s="105">
        <f>K1</f>
        <v>5345</v>
      </c>
      <c r="L15" s="151">
        <f t="shared" si="6"/>
        <v>0</v>
      </c>
      <c r="M15" s="152">
        <f t="shared" si="7"/>
        <v>-16.800748362956032</v>
      </c>
      <c r="N15" s="204">
        <v>89800</v>
      </c>
      <c r="O15" s="81">
        <f>$O$1</f>
        <v>5345</v>
      </c>
      <c r="P15" s="180">
        <f t="shared" si="8"/>
        <v>16.800748362956032</v>
      </c>
      <c r="Q15" s="213">
        <v>89800</v>
      </c>
      <c r="R15" s="213">
        <f>$R$1</f>
        <v>5345</v>
      </c>
      <c r="S15" s="213">
        <f t="shared" si="9"/>
        <v>16.800748362956032</v>
      </c>
    </row>
    <row r="16" spans="1:19" ht="29.25" customHeight="1" x14ac:dyDescent="0.25">
      <c r="A16" s="965"/>
      <c r="B16" s="961"/>
      <c r="C16" s="973"/>
      <c r="D16" s="968"/>
      <c r="E16" s="71" t="s">
        <v>62</v>
      </c>
      <c r="F16" s="71" t="s">
        <v>111</v>
      </c>
      <c r="G16" s="130">
        <v>2186618.04</v>
      </c>
      <c r="H16" s="130">
        <v>2186618.04</v>
      </c>
      <c r="I16" s="132">
        <f t="shared" si="5"/>
        <v>1</v>
      </c>
      <c r="J16" s="165"/>
      <c r="K16" s="151"/>
      <c r="L16" s="151"/>
      <c r="M16" s="152">
        <f t="shared" si="7"/>
        <v>-1</v>
      </c>
      <c r="N16" s="204"/>
      <c r="O16" s="180"/>
      <c r="P16" s="180"/>
      <c r="Q16" s="213"/>
      <c r="R16" s="213"/>
      <c r="S16" s="213"/>
    </row>
    <row r="17" spans="1:19" ht="30" x14ac:dyDescent="0.25">
      <c r="A17" s="965"/>
      <c r="B17" s="961"/>
      <c r="C17" s="973">
        <v>5</v>
      </c>
      <c r="D17" s="968" t="s">
        <v>18</v>
      </c>
      <c r="E17" s="71" t="s">
        <v>60</v>
      </c>
      <c r="F17" s="71" t="s">
        <v>59</v>
      </c>
      <c r="G17" s="130">
        <f>317694.57+202500</f>
        <v>520194.57</v>
      </c>
      <c r="H17" s="105">
        <f>$H$1</f>
        <v>5345</v>
      </c>
      <c r="I17" s="132">
        <f t="shared" si="5"/>
        <v>97.323586529466795</v>
      </c>
      <c r="J17" s="130"/>
      <c r="K17" s="105">
        <f>K3</f>
        <v>5345</v>
      </c>
      <c r="L17" s="132">
        <f t="shared" si="6"/>
        <v>0</v>
      </c>
      <c r="M17" s="152">
        <f t="shared" si="7"/>
        <v>-97.323586529466795</v>
      </c>
      <c r="N17" s="204">
        <v>314450</v>
      </c>
      <c r="O17" s="81">
        <f>$O$1</f>
        <v>5345</v>
      </c>
      <c r="P17" s="180">
        <f t="shared" si="8"/>
        <v>58.830682881197383</v>
      </c>
      <c r="Q17" s="213">
        <v>336450</v>
      </c>
      <c r="R17" s="213">
        <f>$R$1</f>
        <v>5345</v>
      </c>
      <c r="S17" s="213">
        <f t="shared" si="9"/>
        <v>62.946679139382603</v>
      </c>
    </row>
    <row r="18" spans="1:19" ht="66.75" customHeight="1" x14ac:dyDescent="0.25">
      <c r="A18" s="965"/>
      <c r="B18" s="961"/>
      <c r="C18" s="973"/>
      <c r="D18" s="968"/>
      <c r="E18" s="336" t="s">
        <v>63</v>
      </c>
      <c r="F18" s="336" t="s">
        <v>64</v>
      </c>
      <c r="G18" s="130">
        <v>24900</v>
      </c>
      <c r="H18" s="105">
        <v>463337</v>
      </c>
      <c r="I18" s="132">
        <f>(G18/H18)/100</f>
        <v>5.3740581909064028E-4</v>
      </c>
      <c r="J18" s="513"/>
      <c r="K18" s="514"/>
      <c r="L18" s="512" t="e">
        <f>(J18/K18)/100</f>
        <v>#DIV/0!</v>
      </c>
      <c r="M18" s="515" t="e">
        <f t="shared" si="7"/>
        <v>#DIV/0!</v>
      </c>
      <c r="N18" s="204">
        <v>24900</v>
      </c>
      <c r="O18" s="81">
        <v>709200</v>
      </c>
      <c r="P18" s="180">
        <f>(N18/O18)/100</f>
        <v>3.5109983079526224E-4</v>
      </c>
      <c r="Q18" s="213">
        <v>24900</v>
      </c>
      <c r="R18" s="213">
        <v>379450</v>
      </c>
      <c r="S18" s="213">
        <f t="shared" si="9"/>
        <v>6.562129397812623E-2</v>
      </c>
    </row>
    <row r="19" spans="1:19" ht="30" x14ac:dyDescent="0.25">
      <c r="A19" s="965"/>
      <c r="B19" s="961"/>
      <c r="C19" s="72">
        <v>6</v>
      </c>
      <c r="D19" s="244" t="s">
        <v>19</v>
      </c>
      <c r="E19" s="71" t="s">
        <v>60</v>
      </c>
      <c r="F19" s="71" t="s">
        <v>59</v>
      </c>
      <c r="G19" s="130">
        <f>28900+18000</f>
        <v>46900</v>
      </c>
      <c r="H19" s="105">
        <f>$H$1</f>
        <v>5345</v>
      </c>
      <c r="I19" s="132">
        <f t="shared" si="5"/>
        <v>8.7745556594948546</v>
      </c>
      <c r="J19" s="130"/>
      <c r="K19" s="105">
        <f>K1</f>
        <v>5345</v>
      </c>
      <c r="L19" s="132">
        <f t="shared" ref="L19:L45" si="12">J19/K19</f>
        <v>0</v>
      </c>
      <c r="M19" s="152">
        <f t="shared" si="7"/>
        <v>-8.7745556594948546</v>
      </c>
      <c r="N19" s="204">
        <v>26900</v>
      </c>
      <c r="O19" s="81">
        <f t="shared" ref="O19:O20" si="13">$O$1</f>
        <v>5345</v>
      </c>
      <c r="P19" s="180">
        <f t="shared" ref="P19:P46" si="14">N19/O19</f>
        <v>5.0327408793264734</v>
      </c>
      <c r="Q19" s="213">
        <v>26900</v>
      </c>
      <c r="R19" s="84">
        <f>$R$1</f>
        <v>5345</v>
      </c>
      <c r="S19" s="197">
        <f t="shared" si="9"/>
        <v>5.0327408793264734</v>
      </c>
    </row>
    <row r="20" spans="1:19" ht="30" x14ac:dyDescent="0.25">
      <c r="A20" s="965"/>
      <c r="B20" s="961"/>
      <c r="C20" s="973">
        <v>7</v>
      </c>
      <c r="D20" s="967" t="s">
        <v>20</v>
      </c>
      <c r="E20" s="71" t="s">
        <v>60</v>
      </c>
      <c r="F20" s="71" t="s">
        <v>59</v>
      </c>
      <c r="G20" s="293">
        <v>146953.29</v>
      </c>
      <c r="H20" s="105">
        <f>$H$1</f>
        <v>5345</v>
      </c>
      <c r="I20" s="132">
        <f t="shared" si="5"/>
        <v>27.493599625818522</v>
      </c>
      <c r="J20" s="130"/>
      <c r="K20" s="105">
        <f>K1</f>
        <v>5345</v>
      </c>
      <c r="L20" s="132">
        <f t="shared" si="12"/>
        <v>0</v>
      </c>
      <c r="M20" s="152">
        <f t="shared" si="7"/>
        <v>-27.493599625818522</v>
      </c>
      <c r="N20" s="204">
        <v>161953.29</v>
      </c>
      <c r="O20" s="81">
        <f t="shared" si="13"/>
        <v>5345</v>
      </c>
      <c r="P20" s="180">
        <f t="shared" si="14"/>
        <v>30.299960710944809</v>
      </c>
      <c r="Q20" s="213">
        <v>146953.29</v>
      </c>
      <c r="R20" s="84">
        <f>$R$1</f>
        <v>5345</v>
      </c>
      <c r="S20" s="197">
        <f t="shared" si="9"/>
        <v>27.493599625818522</v>
      </c>
    </row>
    <row r="21" spans="1:19" ht="45" x14ac:dyDescent="0.25">
      <c r="A21" s="965"/>
      <c r="B21" s="961"/>
      <c r="C21" s="973"/>
      <c r="D21" s="967"/>
      <c r="E21" s="71" t="s">
        <v>67</v>
      </c>
      <c r="F21" s="71" t="s">
        <v>68</v>
      </c>
      <c r="G21" s="293">
        <v>146953.29</v>
      </c>
      <c r="H21" s="318">
        <v>4076</v>
      </c>
      <c r="I21" s="132">
        <f t="shared" si="5"/>
        <v>36.053309617271836</v>
      </c>
      <c r="J21" s="130"/>
      <c r="K21" s="105">
        <v>4076</v>
      </c>
      <c r="L21" s="132">
        <f t="shared" si="12"/>
        <v>0</v>
      </c>
      <c r="M21" s="152">
        <f t="shared" si="7"/>
        <v>-36.053309617271836</v>
      </c>
      <c r="N21" s="204">
        <v>161953.29</v>
      </c>
      <c r="O21" s="81">
        <v>4076</v>
      </c>
      <c r="P21" s="180">
        <f t="shared" si="14"/>
        <v>39.733388125613345</v>
      </c>
      <c r="Q21" s="218">
        <v>146593.29</v>
      </c>
      <c r="R21" s="84">
        <v>4076</v>
      </c>
      <c r="S21" s="197">
        <f t="shared" si="9"/>
        <v>35.964987733071638</v>
      </c>
    </row>
    <row r="22" spans="1:19" ht="30" x14ac:dyDescent="0.25">
      <c r="A22" s="965"/>
      <c r="B22" s="961"/>
      <c r="C22" s="973">
        <v>8</v>
      </c>
      <c r="D22" s="968" t="s">
        <v>21</v>
      </c>
      <c r="E22" s="71" t="s">
        <v>60</v>
      </c>
      <c r="F22" s="71" t="s">
        <v>59</v>
      </c>
      <c r="G22" s="293">
        <v>10571.39</v>
      </c>
      <c r="H22" s="105">
        <f>$H$1</f>
        <v>5345</v>
      </c>
      <c r="I22" s="132">
        <f t="shared" si="5"/>
        <v>1.9778091674462113</v>
      </c>
      <c r="J22" s="130"/>
      <c r="K22" s="105">
        <f>K1</f>
        <v>5345</v>
      </c>
      <c r="L22" s="132">
        <f t="shared" si="12"/>
        <v>0</v>
      </c>
      <c r="M22" s="152">
        <f t="shared" si="7"/>
        <v>-1.9778091674462113</v>
      </c>
      <c r="N22" s="250">
        <v>10571.39</v>
      </c>
      <c r="O22" s="81">
        <f>$O$1</f>
        <v>5345</v>
      </c>
      <c r="P22" s="180">
        <f t="shared" si="14"/>
        <v>1.9778091674462113</v>
      </c>
      <c r="Q22" s="218">
        <v>10571.39</v>
      </c>
      <c r="R22" s="84">
        <f>$R$1</f>
        <v>5345</v>
      </c>
      <c r="S22" s="197">
        <f t="shared" si="9"/>
        <v>1.9778091674462113</v>
      </c>
    </row>
    <row r="23" spans="1:19" ht="45" x14ac:dyDescent="0.25">
      <c r="A23" s="965"/>
      <c r="B23" s="961"/>
      <c r="C23" s="973"/>
      <c r="D23" s="968"/>
      <c r="E23" s="71" t="s">
        <v>585</v>
      </c>
      <c r="F23" s="71" t="s">
        <v>669</v>
      </c>
      <c r="G23" s="308">
        <v>1</v>
      </c>
      <c r="H23" s="105">
        <v>50</v>
      </c>
      <c r="I23" s="302">
        <f t="shared" si="5"/>
        <v>0.02</v>
      </c>
      <c r="J23" s="130"/>
      <c r="K23" s="105"/>
      <c r="L23" s="132" t="e">
        <f t="shared" ref="L23:L25" si="15">J23/K23</f>
        <v>#DIV/0!</v>
      </c>
      <c r="M23" s="152" t="e">
        <f t="shared" ref="M23:M26" si="16">L23-I23</f>
        <v>#DIV/0!</v>
      </c>
      <c r="N23" s="372">
        <v>0</v>
      </c>
      <c r="O23" s="366">
        <v>50</v>
      </c>
      <c r="P23" s="366">
        <f t="shared" si="14"/>
        <v>0</v>
      </c>
      <c r="Q23" s="373">
        <v>0</v>
      </c>
      <c r="R23" s="368">
        <v>50</v>
      </c>
      <c r="S23" s="369">
        <f t="shared" si="9"/>
        <v>0</v>
      </c>
    </row>
    <row r="24" spans="1:19" ht="90" x14ac:dyDescent="0.25">
      <c r="A24" s="965"/>
      <c r="B24" s="961"/>
      <c r="C24" s="973"/>
      <c r="D24" s="968"/>
      <c r="E24" s="71" t="s">
        <v>586</v>
      </c>
      <c r="F24" s="71" t="s">
        <v>580</v>
      </c>
      <c r="G24" s="308">
        <v>7</v>
      </c>
      <c r="H24" s="309">
        <v>297</v>
      </c>
      <c r="I24" s="302">
        <f t="shared" si="5"/>
        <v>2.3569023569023569E-2</v>
      </c>
      <c r="J24" s="130"/>
      <c r="K24" s="105"/>
      <c r="L24" s="132" t="e">
        <f t="shared" si="15"/>
        <v>#DIV/0!</v>
      </c>
      <c r="M24" s="152" t="e">
        <f t="shared" si="16"/>
        <v>#DIV/0!</v>
      </c>
      <c r="N24" s="372">
        <v>7</v>
      </c>
      <c r="O24" s="366">
        <v>297</v>
      </c>
      <c r="P24" s="366">
        <f t="shared" si="14"/>
        <v>2.3569023569023569E-2</v>
      </c>
      <c r="Q24" s="373">
        <v>7</v>
      </c>
      <c r="R24" s="368">
        <v>297</v>
      </c>
      <c r="S24" s="369">
        <f t="shared" si="9"/>
        <v>2.3569023569023569E-2</v>
      </c>
    </row>
    <row r="25" spans="1:19" ht="60" x14ac:dyDescent="0.25">
      <c r="A25" s="965"/>
      <c r="B25" s="961"/>
      <c r="C25" s="973"/>
      <c r="D25" s="968"/>
      <c r="E25" s="71" t="s">
        <v>587</v>
      </c>
      <c r="F25" s="71" t="s">
        <v>581</v>
      </c>
      <c r="G25" s="308">
        <v>5</v>
      </c>
      <c r="H25" s="105">
        <v>50</v>
      </c>
      <c r="I25" s="302">
        <f t="shared" si="5"/>
        <v>0.1</v>
      </c>
      <c r="J25" s="130"/>
      <c r="K25" s="105"/>
      <c r="L25" s="132" t="e">
        <f t="shared" si="15"/>
        <v>#DIV/0!</v>
      </c>
      <c r="M25" s="152" t="e">
        <f t="shared" si="16"/>
        <v>#DIV/0!</v>
      </c>
      <c r="N25" s="372">
        <v>5</v>
      </c>
      <c r="O25" s="366">
        <v>50</v>
      </c>
      <c r="P25" s="366">
        <f t="shared" si="14"/>
        <v>0.1</v>
      </c>
      <c r="Q25" s="373">
        <v>5</v>
      </c>
      <c r="R25" s="368">
        <v>50</v>
      </c>
      <c r="S25" s="369">
        <f t="shared" si="9"/>
        <v>0.1</v>
      </c>
    </row>
    <row r="26" spans="1:19" ht="60" x14ac:dyDescent="0.25">
      <c r="A26" s="965"/>
      <c r="B26" s="961"/>
      <c r="C26" s="973"/>
      <c r="D26" s="968"/>
      <c r="E26" s="71" t="s">
        <v>588</v>
      </c>
      <c r="F26" s="71" t="s">
        <v>582</v>
      </c>
      <c r="G26" s="308">
        <v>19</v>
      </c>
      <c r="H26" s="105">
        <v>19</v>
      </c>
      <c r="I26" s="302">
        <f t="shared" si="5"/>
        <v>1</v>
      </c>
      <c r="J26" s="342"/>
      <c r="K26" s="309"/>
      <c r="L26" s="351"/>
      <c r="M26" s="352">
        <f t="shared" si="16"/>
        <v>-1</v>
      </c>
      <c r="N26" s="372">
        <v>19</v>
      </c>
      <c r="O26" s="366">
        <v>19</v>
      </c>
      <c r="P26" s="366">
        <f t="shared" si="14"/>
        <v>1</v>
      </c>
      <c r="Q26" s="373">
        <v>1</v>
      </c>
      <c r="R26" s="368">
        <v>8</v>
      </c>
      <c r="S26" s="369">
        <f t="shared" si="9"/>
        <v>0.125</v>
      </c>
    </row>
    <row r="27" spans="1:19" ht="90" x14ac:dyDescent="0.25">
      <c r="A27" s="965"/>
      <c r="B27" s="961"/>
      <c r="C27" s="973"/>
      <c r="D27" s="968"/>
      <c r="E27" s="71" t="s">
        <v>589</v>
      </c>
      <c r="F27" s="71" t="s">
        <v>583</v>
      </c>
      <c r="G27" s="308">
        <v>2616</v>
      </c>
      <c r="H27" s="105">
        <v>3130</v>
      </c>
      <c r="I27" s="302">
        <f t="shared" si="5"/>
        <v>0.83578274760383386</v>
      </c>
      <c r="J27" s="342"/>
      <c r="K27" s="309"/>
      <c r="L27" s="132"/>
      <c r="M27" s="152"/>
      <c r="N27" s="372"/>
      <c r="O27" s="366"/>
      <c r="P27" s="371"/>
      <c r="Q27" s="373"/>
      <c r="R27" s="368"/>
      <c r="S27" s="375"/>
    </row>
    <row r="28" spans="1:19" ht="75" x14ac:dyDescent="0.25">
      <c r="A28" s="965"/>
      <c r="B28" s="961"/>
      <c r="C28" s="973"/>
      <c r="D28" s="968"/>
      <c r="E28" s="71" t="s">
        <v>590</v>
      </c>
      <c r="F28" s="71" t="s">
        <v>591</v>
      </c>
      <c r="G28" s="308">
        <v>0</v>
      </c>
      <c r="H28" s="105">
        <v>0</v>
      </c>
      <c r="I28" s="302"/>
      <c r="J28" s="130"/>
      <c r="K28" s="105"/>
      <c r="L28" s="132"/>
      <c r="M28" s="152"/>
      <c r="N28" s="250"/>
      <c r="O28" s="81"/>
      <c r="P28" s="180"/>
      <c r="Q28" s="218"/>
      <c r="R28" s="84"/>
      <c r="S28" s="197"/>
    </row>
    <row r="29" spans="1:19" ht="105" x14ac:dyDescent="0.25">
      <c r="A29" s="965"/>
      <c r="B29" s="961"/>
      <c r="C29" s="973"/>
      <c r="D29" s="968"/>
      <c r="E29" s="71" t="s">
        <v>592</v>
      </c>
      <c r="F29" s="71" t="s">
        <v>593</v>
      </c>
      <c r="G29" s="308">
        <v>0</v>
      </c>
      <c r="H29" s="105">
        <v>0</v>
      </c>
      <c r="I29" s="302"/>
      <c r="J29" s="130"/>
      <c r="K29" s="105"/>
      <c r="L29" s="132"/>
      <c r="M29" s="152"/>
      <c r="N29" s="250"/>
      <c r="O29" s="81"/>
      <c r="P29" s="180"/>
      <c r="Q29" s="218"/>
      <c r="R29" s="84"/>
      <c r="S29" s="197"/>
    </row>
    <row r="30" spans="1:19" ht="107.25" customHeight="1" x14ac:dyDescent="0.25">
      <c r="A30" s="965"/>
      <c r="B30" s="961"/>
      <c r="C30" s="973"/>
      <c r="D30" s="968"/>
      <c r="E30" s="71" t="s">
        <v>594</v>
      </c>
      <c r="F30" s="71" t="s">
        <v>595</v>
      </c>
      <c r="G30" s="311">
        <v>18.5</v>
      </c>
      <c r="H30" s="105">
        <v>21.5</v>
      </c>
      <c r="I30" s="302">
        <f t="shared" si="5"/>
        <v>0.86046511627906974</v>
      </c>
      <c r="J30" s="130"/>
      <c r="K30" s="105"/>
      <c r="L30" s="132"/>
      <c r="M30" s="152"/>
      <c r="N30" s="250">
        <v>18.5</v>
      </c>
      <c r="O30" s="81">
        <v>21.5</v>
      </c>
      <c r="P30" s="187">
        <f t="shared" si="14"/>
        <v>0.86046511627906974</v>
      </c>
      <c r="Q30" s="374">
        <v>18.5</v>
      </c>
      <c r="R30" s="239">
        <v>21.5</v>
      </c>
      <c r="S30" s="370">
        <f t="shared" si="9"/>
        <v>0.86046511627906974</v>
      </c>
    </row>
    <row r="31" spans="1:19" ht="101.25" customHeight="1" x14ac:dyDescent="0.25">
      <c r="A31" s="965"/>
      <c r="B31" s="961"/>
      <c r="C31" s="973"/>
      <c r="D31" s="968"/>
      <c r="E31" s="71" t="s">
        <v>596</v>
      </c>
      <c r="F31" s="71" t="s">
        <v>597</v>
      </c>
      <c r="G31" s="293" t="s">
        <v>615</v>
      </c>
      <c r="H31" s="105"/>
      <c r="I31" s="302"/>
      <c r="J31" s="130"/>
      <c r="K31" s="105"/>
      <c r="L31" s="132"/>
      <c r="M31" s="152"/>
      <c r="N31" s="250"/>
      <c r="O31" s="81"/>
      <c r="P31" s="180"/>
      <c r="Q31" s="218"/>
      <c r="R31" s="84"/>
      <c r="S31" s="197"/>
    </row>
    <row r="32" spans="1:19" ht="75" x14ac:dyDescent="0.25">
      <c r="A32" s="965"/>
      <c r="B32" s="961"/>
      <c r="C32" s="973"/>
      <c r="D32" s="968"/>
      <c r="E32" s="71" t="s">
        <v>599</v>
      </c>
      <c r="F32" s="71" t="s">
        <v>598</v>
      </c>
      <c r="G32" s="308">
        <v>0</v>
      </c>
      <c r="H32" s="105">
        <v>0</v>
      </c>
      <c r="I32" s="302"/>
      <c r="J32" s="130"/>
      <c r="K32" s="105"/>
      <c r="L32" s="132"/>
      <c r="M32" s="152"/>
      <c r="N32" s="250"/>
      <c r="O32" s="81"/>
      <c r="P32" s="180"/>
      <c r="Q32" s="218"/>
      <c r="R32" s="84"/>
      <c r="S32" s="197"/>
    </row>
    <row r="33" spans="1:19" ht="45" x14ac:dyDescent="0.25">
      <c r="A33" s="965"/>
      <c r="B33" s="961"/>
      <c r="C33" s="973"/>
      <c r="D33" s="968"/>
      <c r="E33" s="71" t="s">
        <v>600</v>
      </c>
      <c r="F33" s="71" t="s">
        <v>601</v>
      </c>
      <c r="G33" s="308">
        <v>2182</v>
      </c>
      <c r="H33" s="105">
        <v>4305</v>
      </c>
      <c r="I33" s="302">
        <f t="shared" si="5"/>
        <v>0.50685249709639957</v>
      </c>
      <c r="J33" s="342"/>
      <c r="K33" s="309"/>
      <c r="L33" s="351"/>
      <c r="M33" s="352"/>
      <c r="N33" s="372"/>
      <c r="O33" s="366"/>
      <c r="P33" s="187"/>
      <c r="Q33" s="373"/>
      <c r="R33" s="368"/>
      <c r="S33" s="370"/>
    </row>
    <row r="34" spans="1:19" ht="45" x14ac:dyDescent="0.25">
      <c r="A34" s="965"/>
      <c r="B34" s="961"/>
      <c r="C34" s="973"/>
      <c r="D34" s="968"/>
      <c r="E34" s="71" t="s">
        <v>603</v>
      </c>
      <c r="F34" s="71" t="s">
        <v>602</v>
      </c>
      <c r="G34" s="308">
        <v>53370</v>
      </c>
      <c r="H34" s="105">
        <v>79132</v>
      </c>
      <c r="I34" s="302">
        <f t="shared" si="5"/>
        <v>0.67444270333114287</v>
      </c>
      <c r="J34" s="503"/>
      <c r="K34" s="504"/>
      <c r="L34" s="505"/>
      <c r="M34" s="506"/>
      <c r="N34" s="518">
        <v>3017</v>
      </c>
      <c r="O34" s="516">
        <v>47110</v>
      </c>
      <c r="P34" s="516">
        <f t="shared" si="14"/>
        <v>6.4041604754829118E-2</v>
      </c>
      <c r="Q34" s="517">
        <v>3017</v>
      </c>
      <c r="R34" s="519">
        <v>47110</v>
      </c>
      <c r="S34" s="197">
        <f t="shared" si="9"/>
        <v>6.4041604754829118E-2</v>
      </c>
    </row>
    <row r="35" spans="1:19" ht="30" x14ac:dyDescent="0.25">
      <c r="A35" s="965"/>
      <c r="B35" s="961"/>
      <c r="C35" s="973"/>
      <c r="D35" s="968"/>
      <c r="E35" s="71" t="s">
        <v>70</v>
      </c>
      <c r="F35" s="71" t="s">
        <v>69</v>
      </c>
      <c r="G35" s="130">
        <v>79132</v>
      </c>
      <c r="H35" s="105">
        <v>19</v>
      </c>
      <c r="I35" s="132">
        <f t="shared" si="5"/>
        <v>4164.8421052631575</v>
      </c>
      <c r="J35" s="130"/>
      <c r="K35" s="105"/>
      <c r="L35" s="132"/>
      <c r="M35" s="152"/>
      <c r="N35" s="209">
        <v>47110</v>
      </c>
      <c r="O35" s="81">
        <v>19</v>
      </c>
      <c r="P35" s="180">
        <f t="shared" si="14"/>
        <v>2479.4736842105262</v>
      </c>
      <c r="Q35" s="218">
        <v>47110</v>
      </c>
      <c r="R35" s="84">
        <v>19</v>
      </c>
      <c r="S35" s="197">
        <f t="shared" si="9"/>
        <v>2479.4736842105262</v>
      </c>
    </row>
    <row r="36" spans="1:19" ht="30" x14ac:dyDescent="0.25">
      <c r="A36" s="965"/>
      <c r="B36" s="961"/>
      <c r="C36" s="953">
        <v>10</v>
      </c>
      <c r="D36" s="951" t="s">
        <v>487</v>
      </c>
      <c r="E36" s="336" t="s">
        <v>488</v>
      </c>
      <c r="F36" s="336" t="s">
        <v>59</v>
      </c>
      <c r="G36" s="337">
        <v>103900</v>
      </c>
      <c r="H36" s="105">
        <f>H1</f>
        <v>5345</v>
      </c>
      <c r="I36" s="132">
        <f t="shared" si="5"/>
        <v>19.438727782974741</v>
      </c>
      <c r="J36" s="130"/>
      <c r="K36" s="105"/>
      <c r="L36" s="132"/>
      <c r="M36" s="152"/>
      <c r="N36" s="250">
        <v>52950</v>
      </c>
      <c r="O36" s="81">
        <v>5419</v>
      </c>
      <c r="P36" s="180">
        <f t="shared" si="14"/>
        <v>9.7711754936335122</v>
      </c>
      <c r="Q36" s="218">
        <v>52950</v>
      </c>
      <c r="R36" s="84">
        <v>5419</v>
      </c>
      <c r="S36" s="197">
        <f t="shared" si="9"/>
        <v>9.7711754936335122</v>
      </c>
    </row>
    <row r="37" spans="1:19" ht="60" x14ac:dyDescent="0.25">
      <c r="A37" s="965"/>
      <c r="B37" s="961"/>
      <c r="C37" s="954"/>
      <c r="D37" s="952"/>
      <c r="E37" s="71" t="s">
        <v>555</v>
      </c>
      <c r="F37" s="71" t="s">
        <v>558</v>
      </c>
      <c r="G37" s="294">
        <v>102900</v>
      </c>
      <c r="H37" s="105">
        <v>21</v>
      </c>
      <c r="I37" s="132">
        <f t="shared" si="5"/>
        <v>4900</v>
      </c>
      <c r="J37" s="130"/>
      <c r="K37" s="105"/>
      <c r="L37" s="302"/>
      <c r="M37" s="303"/>
      <c r="N37" s="250">
        <v>52950</v>
      </c>
      <c r="O37" s="81"/>
      <c r="P37" s="180" t="e">
        <f t="shared" si="14"/>
        <v>#DIV/0!</v>
      </c>
      <c r="Q37" s="218">
        <v>52950</v>
      </c>
      <c r="R37" s="84"/>
      <c r="S37" s="197" t="e">
        <f t="shared" si="9"/>
        <v>#DIV/0!</v>
      </c>
    </row>
    <row r="38" spans="1:19" ht="75" x14ac:dyDescent="0.25">
      <c r="A38" s="965"/>
      <c r="B38" s="961"/>
      <c r="C38" s="954"/>
      <c r="D38" s="952"/>
      <c r="E38" s="71" t="s">
        <v>556</v>
      </c>
      <c r="F38" s="71" t="s">
        <v>557</v>
      </c>
      <c r="G38" s="347">
        <v>18.5</v>
      </c>
      <c r="H38" s="348">
        <v>21</v>
      </c>
      <c r="I38" s="349">
        <f t="shared" si="5"/>
        <v>0.88095238095238093</v>
      </c>
      <c r="J38" s="347">
        <v>18.5</v>
      </c>
      <c r="K38" s="348">
        <v>21.5</v>
      </c>
      <c r="L38" s="302">
        <f t="shared" ref="L38:L41" si="17">J38/K38</f>
        <v>0.86046511627906974</v>
      </c>
      <c r="M38" s="303">
        <f t="shared" ref="M38:M41" si="18">L38-I38</f>
        <v>-2.048726467331119E-2</v>
      </c>
      <c r="N38" s="250">
        <v>18.5</v>
      </c>
      <c r="O38" s="81">
        <v>21.5</v>
      </c>
      <c r="P38" s="180">
        <f t="shared" si="14"/>
        <v>0.86046511627906974</v>
      </c>
      <c r="Q38" s="218">
        <v>18.5</v>
      </c>
      <c r="R38" s="84">
        <v>21.5</v>
      </c>
      <c r="S38" s="197">
        <f t="shared" si="9"/>
        <v>0.86046511627906974</v>
      </c>
    </row>
    <row r="39" spans="1:19" ht="45" x14ac:dyDescent="0.25">
      <c r="A39" s="965"/>
      <c r="B39" s="961"/>
      <c r="C39" s="954"/>
      <c r="D39" s="952"/>
      <c r="E39" s="71" t="s">
        <v>565</v>
      </c>
      <c r="F39" s="71" t="s">
        <v>559</v>
      </c>
      <c r="G39" s="310">
        <v>180</v>
      </c>
      <c r="H39" s="105">
        <v>21</v>
      </c>
      <c r="I39" s="302">
        <f t="shared" si="5"/>
        <v>8.5714285714285712</v>
      </c>
      <c r="J39" s="161"/>
      <c r="K39" s="105">
        <v>18.5</v>
      </c>
      <c r="L39" s="302">
        <f t="shared" si="17"/>
        <v>0</v>
      </c>
      <c r="M39" s="303">
        <f t="shared" si="18"/>
        <v>-8.5714285714285712</v>
      </c>
      <c r="N39" s="246">
        <v>180</v>
      </c>
      <c r="O39" s="187">
        <v>18.5</v>
      </c>
      <c r="P39" s="187">
        <f t="shared" si="14"/>
        <v>9.7297297297297298</v>
      </c>
      <c r="Q39" s="374">
        <v>180</v>
      </c>
      <c r="R39" s="239">
        <v>18.5</v>
      </c>
      <c r="S39" s="370">
        <f t="shared" si="9"/>
        <v>9.7297297297297298</v>
      </c>
    </row>
    <row r="40" spans="1:19" ht="75" x14ac:dyDescent="0.25">
      <c r="A40" s="965"/>
      <c r="B40" s="961"/>
      <c r="C40" s="954"/>
      <c r="D40" s="952"/>
      <c r="E40" s="71" t="s">
        <v>566</v>
      </c>
      <c r="F40" s="71" t="s">
        <v>560</v>
      </c>
      <c r="G40" s="312">
        <v>21</v>
      </c>
      <c r="H40" s="105">
        <v>21</v>
      </c>
      <c r="I40" s="302">
        <f t="shared" si="5"/>
        <v>1</v>
      </c>
      <c r="J40" s="161">
        <v>21.5</v>
      </c>
      <c r="K40" s="105">
        <v>21.5</v>
      </c>
      <c r="L40" s="302">
        <f t="shared" si="17"/>
        <v>1</v>
      </c>
      <c r="M40" s="303">
        <f t="shared" si="18"/>
        <v>0</v>
      </c>
      <c r="N40" s="250">
        <v>21.5</v>
      </c>
      <c r="O40" s="81">
        <v>21.5</v>
      </c>
      <c r="P40" s="371">
        <f t="shared" si="14"/>
        <v>1</v>
      </c>
      <c r="Q40" s="210">
        <v>21.5</v>
      </c>
      <c r="R40" s="84">
        <v>21.5</v>
      </c>
      <c r="S40" s="375">
        <f t="shared" si="9"/>
        <v>1</v>
      </c>
    </row>
    <row r="41" spans="1:19" ht="45" x14ac:dyDescent="0.25">
      <c r="A41" s="965"/>
      <c r="B41" s="961"/>
      <c r="C41" s="954"/>
      <c r="D41" s="952"/>
      <c r="E41" s="71" t="s">
        <v>567</v>
      </c>
      <c r="F41" s="71" t="s">
        <v>561</v>
      </c>
      <c r="G41" s="310">
        <v>4262</v>
      </c>
      <c r="H41" s="309">
        <v>5040</v>
      </c>
      <c r="I41" s="302">
        <f t="shared" si="5"/>
        <v>0.84563492063492063</v>
      </c>
      <c r="J41" s="300"/>
      <c r="K41" s="105"/>
      <c r="L41" s="302" t="e">
        <f t="shared" si="17"/>
        <v>#DIV/0!</v>
      </c>
      <c r="M41" s="303" t="e">
        <f t="shared" si="18"/>
        <v>#DIV/0!</v>
      </c>
      <c r="N41" s="377">
        <v>4850</v>
      </c>
      <c r="O41" s="81">
        <v>5460</v>
      </c>
      <c r="P41" s="371">
        <f t="shared" si="14"/>
        <v>0.88827838827838823</v>
      </c>
      <c r="Q41" s="376">
        <v>4850</v>
      </c>
      <c r="R41" s="84">
        <v>5460</v>
      </c>
      <c r="S41" s="375">
        <f t="shared" si="9"/>
        <v>0.88827838827838823</v>
      </c>
    </row>
    <row r="42" spans="1:19" ht="60" x14ac:dyDescent="0.25">
      <c r="A42" s="965"/>
      <c r="B42" s="961"/>
      <c r="C42" s="954"/>
      <c r="D42" s="952"/>
      <c r="E42" s="71" t="s">
        <v>568</v>
      </c>
      <c r="F42" s="71" t="s">
        <v>562</v>
      </c>
      <c r="G42" s="310">
        <v>0</v>
      </c>
      <c r="H42" s="105">
        <v>21</v>
      </c>
      <c r="I42" s="302">
        <f t="shared" si="5"/>
        <v>0</v>
      </c>
      <c r="J42" s="130"/>
      <c r="K42" s="105"/>
      <c r="L42" s="302"/>
      <c r="M42" s="303"/>
      <c r="N42" s="372">
        <v>0</v>
      </c>
      <c r="O42" s="366">
        <v>21</v>
      </c>
      <c r="P42" s="366">
        <f t="shared" si="14"/>
        <v>0</v>
      </c>
      <c r="Q42" s="373">
        <v>0</v>
      </c>
      <c r="R42" s="368">
        <v>21</v>
      </c>
      <c r="S42" s="369">
        <f t="shared" si="9"/>
        <v>0</v>
      </c>
    </row>
    <row r="43" spans="1:19" ht="72.95" customHeight="1" x14ac:dyDescent="0.25">
      <c r="A43" s="965"/>
      <c r="B43" s="961"/>
      <c r="C43" s="954"/>
      <c r="D43" s="952"/>
      <c r="E43" s="71" t="s">
        <v>569</v>
      </c>
      <c r="F43" s="71" t="s">
        <v>563</v>
      </c>
      <c r="G43" s="310">
        <v>1</v>
      </c>
      <c r="H43" s="105">
        <v>21</v>
      </c>
      <c r="I43" s="302">
        <f t="shared" si="5"/>
        <v>4.7619047619047616E-2</v>
      </c>
      <c r="J43" s="130"/>
      <c r="K43" s="105"/>
      <c r="L43" s="302"/>
      <c r="M43" s="303"/>
      <c r="N43" s="372">
        <v>1</v>
      </c>
      <c r="O43" s="187">
        <v>21.5</v>
      </c>
      <c r="P43" s="187">
        <f t="shared" si="14"/>
        <v>4.6511627906976744E-2</v>
      </c>
      <c r="Q43" s="373">
        <v>1</v>
      </c>
      <c r="R43" s="239">
        <v>21.5</v>
      </c>
      <c r="S43" s="370">
        <f t="shared" si="9"/>
        <v>4.6511627906976744E-2</v>
      </c>
    </row>
    <row r="44" spans="1:19" ht="90" x14ac:dyDescent="0.25">
      <c r="A44" s="965"/>
      <c r="B44" s="961"/>
      <c r="C44" s="956"/>
      <c r="D44" s="960"/>
      <c r="E44" s="71" t="s">
        <v>570</v>
      </c>
      <c r="F44" s="71" t="s">
        <v>564</v>
      </c>
      <c r="G44" s="300">
        <v>0</v>
      </c>
      <c r="H44" s="105">
        <v>21</v>
      </c>
      <c r="I44" s="302">
        <f t="shared" si="5"/>
        <v>0</v>
      </c>
      <c r="J44" s="130"/>
      <c r="K44" s="105"/>
      <c r="L44" s="302"/>
      <c r="M44" s="303"/>
      <c r="N44" s="377">
        <v>0</v>
      </c>
      <c r="O44" s="81">
        <v>21.5</v>
      </c>
      <c r="P44" s="371">
        <f t="shared" si="14"/>
        <v>0</v>
      </c>
      <c r="Q44" s="376">
        <v>0</v>
      </c>
      <c r="R44" s="84">
        <v>21.5</v>
      </c>
      <c r="S44" s="375">
        <f t="shared" si="9"/>
        <v>0</v>
      </c>
    </row>
    <row r="45" spans="1:19" ht="27" customHeight="1" x14ac:dyDescent="0.25">
      <c r="A45" s="965"/>
      <c r="B45" s="961"/>
      <c r="C45" s="973">
        <v>11</v>
      </c>
      <c r="D45" s="970" t="s">
        <v>22</v>
      </c>
      <c r="E45" s="71" t="s">
        <v>60</v>
      </c>
      <c r="F45" s="71" t="s">
        <v>59</v>
      </c>
      <c r="G45" s="130">
        <v>12889.88</v>
      </c>
      <c r="H45" s="105">
        <f>$H$1</f>
        <v>5345</v>
      </c>
      <c r="I45" s="132">
        <f t="shared" si="5"/>
        <v>2.4115771749298407</v>
      </c>
      <c r="J45" s="130"/>
      <c r="K45" s="105">
        <f>K1</f>
        <v>5345</v>
      </c>
      <c r="L45" s="132">
        <f t="shared" si="12"/>
        <v>0</v>
      </c>
      <c r="M45" s="152">
        <f t="shared" si="7"/>
        <v>-2.4115771749298407</v>
      </c>
      <c r="N45" s="204">
        <v>12889.88</v>
      </c>
      <c r="O45" s="81">
        <f>$O$1</f>
        <v>5345</v>
      </c>
      <c r="P45" s="180">
        <f t="shared" si="14"/>
        <v>2.4115771749298407</v>
      </c>
      <c r="Q45" s="213">
        <v>12889.88</v>
      </c>
      <c r="R45" s="84">
        <f>$R$1</f>
        <v>5345</v>
      </c>
      <c r="S45" s="197">
        <f t="shared" si="9"/>
        <v>2.4115771749298407</v>
      </c>
    </row>
    <row r="46" spans="1:19" ht="30.75" thickBot="1" x14ac:dyDescent="0.3">
      <c r="A46" s="966"/>
      <c r="B46" s="962"/>
      <c r="C46" s="975"/>
      <c r="D46" s="971"/>
      <c r="E46" s="76" t="s">
        <v>71</v>
      </c>
      <c r="F46" s="76" t="s">
        <v>72</v>
      </c>
      <c r="G46" s="142">
        <v>8000</v>
      </c>
      <c r="H46" s="105">
        <f>$H$1</f>
        <v>5345</v>
      </c>
      <c r="I46" s="108" t="s">
        <v>368</v>
      </c>
      <c r="J46" s="142"/>
      <c r="K46" s="107"/>
      <c r="L46" s="108" t="s">
        <v>368</v>
      </c>
      <c r="M46" s="217"/>
      <c r="N46" s="251">
        <v>8000</v>
      </c>
      <c r="O46" s="82">
        <v>5419</v>
      </c>
      <c r="P46" s="180">
        <f t="shared" si="14"/>
        <v>1.4762871378483116</v>
      </c>
      <c r="Q46" s="220">
        <v>8000</v>
      </c>
      <c r="R46" s="85">
        <v>5419</v>
      </c>
      <c r="S46" s="375">
        <f t="shared" si="9"/>
        <v>1.4762871378483116</v>
      </c>
    </row>
    <row r="47" spans="1:19" ht="15.75" thickBot="1" x14ac:dyDescent="0.3">
      <c r="E47" s="1"/>
      <c r="G47" s="95"/>
      <c r="H47"/>
      <c r="I47" s="96"/>
      <c r="J47" s="96"/>
      <c r="K47" s="96"/>
      <c r="M47" s="96"/>
      <c r="N47" s="170"/>
      <c r="P47" s="186"/>
      <c r="Q47" s="170"/>
      <c r="S47" s="96"/>
    </row>
    <row r="48" spans="1:19" ht="30" x14ac:dyDescent="0.25">
      <c r="A48" s="963">
        <v>3</v>
      </c>
      <c r="B48" s="959" t="s">
        <v>2</v>
      </c>
      <c r="C48" s="974">
        <v>1</v>
      </c>
      <c r="D48" s="972" t="s">
        <v>23</v>
      </c>
      <c r="E48" s="98" t="s">
        <v>60</v>
      </c>
      <c r="F48" s="98" t="s">
        <v>59</v>
      </c>
      <c r="G48" s="129">
        <v>208600</v>
      </c>
      <c r="H48" s="104">
        <f>$H$1</f>
        <v>5345</v>
      </c>
      <c r="I48" s="131">
        <f t="shared" si="5"/>
        <v>39.02712815715622</v>
      </c>
      <c r="J48" s="131"/>
      <c r="K48" s="104">
        <f>K1</f>
        <v>5345</v>
      </c>
      <c r="L48" s="150">
        <f>J48/K48</f>
        <v>0</v>
      </c>
      <c r="M48" s="157">
        <f>L48-I48</f>
        <v>-39.02712815715622</v>
      </c>
      <c r="N48" s="248">
        <v>208600</v>
      </c>
      <c r="O48" s="80">
        <f>$O$1</f>
        <v>5345</v>
      </c>
      <c r="P48" s="184">
        <f t="shared" ref="P48" si="19">N48/O48</f>
        <v>39.02712815715622</v>
      </c>
      <c r="Q48" s="215">
        <v>208600</v>
      </c>
      <c r="R48" s="83">
        <f>$R$1</f>
        <v>5345</v>
      </c>
      <c r="S48" s="196">
        <f t="shared" si="9"/>
        <v>39.02712815715622</v>
      </c>
    </row>
    <row r="49" spans="1:19" ht="21" customHeight="1" x14ac:dyDescent="0.25">
      <c r="A49" s="965"/>
      <c r="B49" s="961"/>
      <c r="C49" s="973"/>
      <c r="D49" s="967"/>
      <c r="E49" s="71" t="s">
        <v>73</v>
      </c>
      <c r="F49" s="71" t="s">
        <v>74</v>
      </c>
      <c r="G49" s="384">
        <v>629</v>
      </c>
      <c r="H49" s="105">
        <v>629</v>
      </c>
      <c r="I49" s="353"/>
      <c r="J49" s="353"/>
      <c r="K49" s="350"/>
      <c r="L49" s="105"/>
      <c r="M49" s="390"/>
      <c r="N49" s="372"/>
      <c r="O49" s="366"/>
      <c r="P49" s="366">
        <v>1202</v>
      </c>
      <c r="Q49" s="373"/>
      <c r="R49" s="368"/>
      <c r="S49" s="369">
        <v>1202</v>
      </c>
    </row>
    <row r="50" spans="1:19" ht="45.95" customHeight="1" x14ac:dyDescent="0.25">
      <c r="A50" s="965"/>
      <c r="B50" s="961"/>
      <c r="C50" s="973"/>
      <c r="D50" s="967"/>
      <c r="E50" s="71" t="s">
        <v>76</v>
      </c>
      <c r="F50" s="71" t="s">
        <v>75</v>
      </c>
      <c r="G50" s="160">
        <v>2750</v>
      </c>
      <c r="H50" s="105">
        <v>5478</v>
      </c>
      <c r="I50" s="149">
        <f>G50/H50</f>
        <v>0.50200803212851408</v>
      </c>
      <c r="J50" s="342"/>
      <c r="K50" s="309">
        <v>3595</v>
      </c>
      <c r="L50" s="309">
        <v>5136</v>
      </c>
      <c r="M50" s="153">
        <f>K50/L50</f>
        <v>0.69996105919003115</v>
      </c>
      <c r="N50" s="372">
        <v>3595</v>
      </c>
      <c r="O50" s="366">
        <v>5136</v>
      </c>
      <c r="P50" s="224">
        <f>N50/O50</f>
        <v>0.69996105919003115</v>
      </c>
      <c r="Q50" s="373">
        <v>3595</v>
      </c>
      <c r="R50" s="368">
        <v>5136</v>
      </c>
      <c r="S50" s="199">
        <f t="shared" si="9"/>
        <v>0.69996105919003115</v>
      </c>
    </row>
    <row r="51" spans="1:19" ht="30" x14ac:dyDescent="0.25">
      <c r="A51" s="965"/>
      <c r="B51" s="961"/>
      <c r="C51" s="973">
        <v>2</v>
      </c>
      <c r="D51" s="968" t="s">
        <v>24</v>
      </c>
      <c r="E51" s="71" t="s">
        <v>60</v>
      </c>
      <c r="F51" s="71" t="s">
        <v>59</v>
      </c>
      <c r="G51" s="130">
        <v>4108.5600000000004</v>
      </c>
      <c r="H51" s="105">
        <f>$H$1</f>
        <v>5345</v>
      </c>
      <c r="I51" s="132">
        <f>G51/H51</f>
        <v>0.76867352666043043</v>
      </c>
      <c r="J51" s="130"/>
      <c r="K51" s="105">
        <f>K1</f>
        <v>5345</v>
      </c>
      <c r="L51" s="159"/>
      <c r="M51" s="152"/>
      <c r="N51" s="247">
        <v>3946.74</v>
      </c>
      <c r="O51" s="81">
        <f t="shared" ref="O51" si="20">$O$1</f>
        <v>5345</v>
      </c>
      <c r="P51" s="180">
        <f>N51/O51</f>
        <v>0.73839850327408785</v>
      </c>
      <c r="Q51" s="218">
        <v>3778.92</v>
      </c>
      <c r="R51" s="84">
        <f>$R$1</f>
        <v>5345</v>
      </c>
      <c r="S51" s="197">
        <f t="shared" si="9"/>
        <v>0.70700093545369502</v>
      </c>
    </row>
    <row r="52" spans="1:19" ht="30.75" thickBot="1" x14ac:dyDescent="0.3">
      <c r="A52" s="966"/>
      <c r="B52" s="962"/>
      <c r="C52" s="975"/>
      <c r="D52" s="984"/>
      <c r="E52" s="76" t="s">
        <v>77</v>
      </c>
      <c r="F52" s="76" t="s">
        <v>78</v>
      </c>
      <c r="G52" s="430">
        <v>0</v>
      </c>
      <c r="H52" s="431">
        <v>0</v>
      </c>
      <c r="I52" s="431"/>
      <c r="J52" s="108"/>
      <c r="K52" s="108"/>
      <c r="L52" s="107"/>
      <c r="M52" s="249"/>
      <c r="N52" s="385"/>
      <c r="O52" s="386"/>
      <c r="P52" s="386"/>
      <c r="Q52" s="387"/>
      <c r="R52" s="388"/>
      <c r="S52" s="389"/>
    </row>
    <row r="53" spans="1:19" ht="15.75" thickBot="1" x14ac:dyDescent="0.3">
      <c r="E53" s="1"/>
      <c r="F53" s="1"/>
      <c r="G53" s="95"/>
      <c r="H53"/>
      <c r="I53" s="96"/>
      <c r="J53" s="96"/>
      <c r="K53" s="96"/>
      <c r="M53" s="96"/>
      <c r="N53" s="95"/>
      <c r="P53" s="186"/>
      <c r="Q53" s="170"/>
      <c r="S53" s="96"/>
    </row>
    <row r="54" spans="1:19" ht="30.75" thickBot="1" x14ac:dyDescent="0.3">
      <c r="A54" s="963">
        <v>4</v>
      </c>
      <c r="B54" s="959" t="s">
        <v>3</v>
      </c>
      <c r="C54" s="974">
        <v>1</v>
      </c>
      <c r="D54" s="969" t="s">
        <v>25</v>
      </c>
      <c r="E54" s="98" t="s">
        <v>60</v>
      </c>
      <c r="F54" s="98" t="s">
        <v>59</v>
      </c>
      <c r="G54" s="129">
        <v>152650</v>
      </c>
      <c r="H54" s="104">
        <f>$H$1</f>
        <v>5345</v>
      </c>
      <c r="I54" s="131">
        <f>G54/H54</f>
        <v>28.559401309635174</v>
      </c>
      <c r="J54" s="129"/>
      <c r="K54" s="104">
        <f>K1</f>
        <v>5345</v>
      </c>
      <c r="L54" s="162">
        <f>J54/K54</f>
        <v>0</v>
      </c>
      <c r="M54" s="157">
        <f>L54-I54</f>
        <v>-28.559401309635174</v>
      </c>
      <c r="N54" s="225">
        <v>152650</v>
      </c>
      <c r="O54" s="80">
        <f t="shared" ref="O54:O56" si="21">$O$1</f>
        <v>5345</v>
      </c>
      <c r="P54" s="184">
        <f>N54/O54</f>
        <v>28.559401309635174</v>
      </c>
      <c r="Q54" s="215">
        <v>152650</v>
      </c>
      <c r="R54" s="83">
        <f>$R$1</f>
        <v>5345</v>
      </c>
      <c r="S54" s="196">
        <f t="shared" si="9"/>
        <v>28.559401309635174</v>
      </c>
    </row>
    <row r="55" spans="1:19" ht="30" x14ac:dyDescent="0.25">
      <c r="A55" s="965"/>
      <c r="B55" s="961"/>
      <c r="C55" s="973"/>
      <c r="D55" s="970"/>
      <c r="E55" s="71" t="s">
        <v>79</v>
      </c>
      <c r="F55" s="71" t="s">
        <v>80</v>
      </c>
      <c r="G55" s="130">
        <v>152650</v>
      </c>
      <c r="H55" s="318">
        <v>162</v>
      </c>
      <c r="I55" s="132">
        <f>G55/H55</f>
        <v>942.28395061728395</v>
      </c>
      <c r="J55" s="130"/>
      <c r="K55" s="105">
        <v>162</v>
      </c>
      <c r="L55" s="159">
        <f>J55/K55</f>
        <v>0</v>
      </c>
      <c r="M55" s="152">
        <f>L55-I55</f>
        <v>-942.28395061728395</v>
      </c>
      <c r="N55" s="225">
        <v>152650</v>
      </c>
      <c r="O55" s="81">
        <v>162</v>
      </c>
      <c r="P55" s="180">
        <f>N55/O55</f>
        <v>942.28395061728395</v>
      </c>
      <c r="Q55" s="215">
        <v>152650</v>
      </c>
      <c r="R55" s="84">
        <v>162</v>
      </c>
      <c r="S55" s="197">
        <f t="shared" si="9"/>
        <v>942.28395061728395</v>
      </c>
    </row>
    <row r="56" spans="1:19" ht="30" x14ac:dyDescent="0.25">
      <c r="A56" s="965"/>
      <c r="B56" s="961"/>
      <c r="C56" s="973">
        <v>2</v>
      </c>
      <c r="D56" s="968" t="s">
        <v>26</v>
      </c>
      <c r="E56" s="71" t="s">
        <v>60</v>
      </c>
      <c r="F56" s="71" t="s">
        <v>59</v>
      </c>
      <c r="G56" s="130">
        <v>151778.09</v>
      </c>
      <c r="H56" s="105">
        <f>$H$1</f>
        <v>5345</v>
      </c>
      <c r="I56" s="132">
        <f t="shared" ref="I56:I57" si="22">G56/H56</f>
        <v>28.396275023386341</v>
      </c>
      <c r="J56" s="130"/>
      <c r="K56" s="105">
        <f>K1</f>
        <v>5345</v>
      </c>
      <c r="L56" s="159">
        <f t="shared" ref="L56:L57" si="23">J56/K56</f>
        <v>0</v>
      </c>
      <c r="M56" s="152">
        <f t="shared" ref="M56:M57" si="24">L56-I56</f>
        <v>-28.396275023386341</v>
      </c>
      <c r="N56" s="223">
        <v>153533.6</v>
      </c>
      <c r="O56" s="81">
        <f t="shared" si="21"/>
        <v>5345</v>
      </c>
      <c r="P56" s="180">
        <f t="shared" ref="P56:P57" si="25">N56/O56</f>
        <v>28.724714686623013</v>
      </c>
      <c r="Q56" s="295">
        <v>153533.6</v>
      </c>
      <c r="R56" s="84">
        <f>$R$1</f>
        <v>5345</v>
      </c>
      <c r="S56" s="197">
        <f t="shared" si="9"/>
        <v>28.724714686623013</v>
      </c>
    </row>
    <row r="57" spans="1:19" ht="45" x14ac:dyDescent="0.25">
      <c r="A57" s="965"/>
      <c r="B57" s="961"/>
      <c r="C57" s="973"/>
      <c r="D57" s="968"/>
      <c r="E57" s="71" t="s">
        <v>81</v>
      </c>
      <c r="F57" s="71" t="s">
        <v>82</v>
      </c>
      <c r="G57" s="130">
        <v>151778.09</v>
      </c>
      <c r="H57" s="318">
        <v>433</v>
      </c>
      <c r="I57" s="132">
        <f t="shared" si="22"/>
        <v>350.52676674364898</v>
      </c>
      <c r="J57" s="130"/>
      <c r="K57" s="105">
        <v>433</v>
      </c>
      <c r="L57" s="159">
        <f t="shared" si="23"/>
        <v>0</v>
      </c>
      <c r="M57" s="152">
        <f t="shared" si="24"/>
        <v>-350.52676674364898</v>
      </c>
      <c r="N57" s="223">
        <v>153533.6</v>
      </c>
      <c r="O57" s="81">
        <v>433</v>
      </c>
      <c r="P57" s="180">
        <f t="shared" si="25"/>
        <v>354.58106235565822</v>
      </c>
      <c r="Q57" s="295">
        <v>153533.6</v>
      </c>
      <c r="R57" s="84">
        <v>433</v>
      </c>
      <c r="S57" s="197">
        <f t="shared" si="9"/>
        <v>354.58106235565822</v>
      </c>
    </row>
    <row r="58" spans="1:19" ht="28.5" customHeight="1" x14ac:dyDescent="0.25">
      <c r="A58" s="965"/>
      <c r="B58" s="961"/>
      <c r="C58" s="72">
        <v>4</v>
      </c>
      <c r="D58" s="70" t="s">
        <v>27</v>
      </c>
      <c r="E58" s="71" t="s">
        <v>60</v>
      </c>
      <c r="F58" s="71" t="s">
        <v>59</v>
      </c>
      <c r="G58" s="130">
        <v>0</v>
      </c>
      <c r="H58" s="105">
        <v>0</v>
      </c>
      <c r="I58" s="132"/>
      <c r="J58" s="130"/>
      <c r="K58" s="105"/>
      <c r="L58" s="159"/>
      <c r="M58" s="152"/>
      <c r="N58" s="209"/>
      <c r="O58" s="81"/>
      <c r="P58" s="180"/>
      <c r="Q58" s="218"/>
      <c r="R58" s="84"/>
      <c r="S58" s="197" t="e">
        <f t="shared" si="9"/>
        <v>#DIV/0!</v>
      </c>
    </row>
    <row r="59" spans="1:19" ht="28.5" customHeight="1" x14ac:dyDescent="0.25">
      <c r="A59" s="965"/>
      <c r="B59" s="961"/>
      <c r="C59" s="973">
        <v>6</v>
      </c>
      <c r="D59" s="968" t="s">
        <v>28</v>
      </c>
      <c r="E59" s="71" t="s">
        <v>60</v>
      </c>
      <c r="F59" s="71" t="s">
        <v>59</v>
      </c>
      <c r="G59" s="317">
        <v>335436.26</v>
      </c>
      <c r="H59" s="105">
        <f>$H$1</f>
        <v>5345</v>
      </c>
      <c r="I59" s="132">
        <f t="shared" ref="I59:I61" si="26">G59/H59</f>
        <v>62.757017773620206</v>
      </c>
      <c r="J59" s="130"/>
      <c r="K59" s="105">
        <v>5357</v>
      </c>
      <c r="L59" s="159">
        <f t="shared" ref="L59:L61" si="27">J59/K59</f>
        <v>0</v>
      </c>
      <c r="M59" s="152">
        <f t="shared" ref="M59:M61" si="28">L59-I59</f>
        <v>-62.757017773620206</v>
      </c>
      <c r="N59" s="223">
        <v>334935.03000000003</v>
      </c>
      <c r="O59" s="81">
        <v>5432</v>
      </c>
      <c r="P59" s="180">
        <f t="shared" ref="P59:P61" si="29">N59/O59</f>
        <v>61.659615243004424</v>
      </c>
      <c r="Q59" s="213">
        <v>334419.74</v>
      </c>
      <c r="R59" s="84">
        <f>$R$1</f>
        <v>5345</v>
      </c>
      <c r="S59" s="197">
        <f t="shared" ref="S59:S61" si="30">Q59/R59</f>
        <v>62.566836295603366</v>
      </c>
    </row>
    <row r="60" spans="1:19" ht="28.5" customHeight="1" x14ac:dyDescent="0.25">
      <c r="A60" s="965"/>
      <c r="B60" s="961"/>
      <c r="C60" s="973"/>
      <c r="D60" s="968"/>
      <c r="E60" s="71" t="s">
        <v>83</v>
      </c>
      <c r="F60" s="71" t="s">
        <v>84</v>
      </c>
      <c r="G60" s="317">
        <v>215000</v>
      </c>
      <c r="H60" s="318">
        <v>41654</v>
      </c>
      <c r="I60" s="132">
        <f t="shared" si="26"/>
        <v>5.1615691170115712</v>
      </c>
      <c r="J60" s="130"/>
      <c r="K60" s="105"/>
      <c r="L60" s="159"/>
      <c r="M60" s="152"/>
      <c r="N60" s="209">
        <v>215000</v>
      </c>
      <c r="O60" s="81">
        <v>41654</v>
      </c>
      <c r="P60" s="180">
        <f t="shared" si="29"/>
        <v>5.1615691170115712</v>
      </c>
      <c r="Q60" s="218">
        <v>215000</v>
      </c>
      <c r="R60" s="84">
        <v>41654</v>
      </c>
      <c r="S60" s="197">
        <f t="shared" si="30"/>
        <v>5.1615691170115712</v>
      </c>
    </row>
    <row r="61" spans="1:19" ht="28.5" customHeight="1" thickBot="1" x14ac:dyDescent="0.3">
      <c r="A61" s="965"/>
      <c r="B61" s="961"/>
      <c r="C61" s="975"/>
      <c r="D61" s="984"/>
      <c r="E61" s="76" t="s">
        <v>85</v>
      </c>
      <c r="F61" s="76" t="s">
        <v>86</v>
      </c>
      <c r="G61" s="319">
        <v>60000</v>
      </c>
      <c r="H61" s="427">
        <v>51</v>
      </c>
      <c r="I61" s="423">
        <f t="shared" si="26"/>
        <v>1176.4705882352941</v>
      </c>
      <c r="J61" s="142"/>
      <c r="K61" s="107">
        <v>51</v>
      </c>
      <c r="L61" s="234">
        <f t="shared" si="27"/>
        <v>0</v>
      </c>
      <c r="M61" s="217">
        <f t="shared" si="28"/>
        <v>-1176.4705882352941</v>
      </c>
      <c r="N61" s="229">
        <v>60000</v>
      </c>
      <c r="O61" s="82">
        <v>51</v>
      </c>
      <c r="P61" s="181">
        <f t="shared" si="29"/>
        <v>1176.4705882352941</v>
      </c>
      <c r="Q61" s="220">
        <v>60000</v>
      </c>
      <c r="R61" s="85">
        <v>51</v>
      </c>
      <c r="S61" s="198">
        <f t="shared" si="30"/>
        <v>1176.4705882352941</v>
      </c>
    </row>
    <row r="62" spans="1:19" ht="31.7" customHeight="1" x14ac:dyDescent="0.25">
      <c r="A62" s="965"/>
      <c r="B62" s="961"/>
      <c r="C62" s="973">
        <v>7</v>
      </c>
      <c r="D62" s="968" t="s">
        <v>489</v>
      </c>
      <c r="E62" s="71" t="s">
        <v>60</v>
      </c>
      <c r="F62" s="71" t="s">
        <v>59</v>
      </c>
      <c r="G62" s="130">
        <v>0</v>
      </c>
      <c r="H62" s="105"/>
      <c r="I62" s="132"/>
      <c r="J62" s="422"/>
      <c r="K62" s="105"/>
      <c r="L62" s="159"/>
      <c r="M62" s="152"/>
      <c r="N62" s="223"/>
      <c r="O62" s="81"/>
      <c r="P62" s="180"/>
      <c r="Q62" s="213"/>
      <c r="R62" s="84"/>
      <c r="S62" s="197"/>
    </row>
    <row r="63" spans="1:19" ht="33" customHeight="1" x14ac:dyDescent="0.25">
      <c r="A63" s="965"/>
      <c r="B63" s="961"/>
      <c r="C63" s="973"/>
      <c r="D63" s="968"/>
      <c r="E63" s="71" t="s">
        <v>83</v>
      </c>
      <c r="F63" s="71" t="s">
        <v>84</v>
      </c>
      <c r="G63" s="130">
        <v>0</v>
      </c>
      <c r="H63" s="105"/>
      <c r="I63" s="132"/>
      <c r="J63" s="422"/>
      <c r="K63" s="105"/>
      <c r="L63" s="159"/>
      <c r="M63" s="152"/>
      <c r="N63" s="209"/>
      <c r="O63" s="81"/>
      <c r="P63" s="180"/>
      <c r="Q63" s="218"/>
      <c r="R63" s="84"/>
      <c r="S63" s="197"/>
    </row>
    <row r="64" spans="1:19" ht="45.75" thickBot="1" x14ac:dyDescent="0.3">
      <c r="A64" s="966"/>
      <c r="B64" s="962"/>
      <c r="C64" s="975"/>
      <c r="D64" s="984"/>
      <c r="E64" s="76" t="s">
        <v>85</v>
      </c>
      <c r="F64" s="76" t="s">
        <v>86</v>
      </c>
      <c r="G64" s="142">
        <v>0</v>
      </c>
      <c r="H64" s="107"/>
      <c r="I64" s="143"/>
      <c r="J64" s="142"/>
      <c r="K64" s="107"/>
      <c r="L64" s="234"/>
      <c r="M64" s="217"/>
      <c r="N64" s="229"/>
      <c r="O64" s="82"/>
      <c r="P64" s="181"/>
      <c r="Q64" s="220"/>
      <c r="R64" s="85"/>
      <c r="S64" s="198"/>
    </row>
    <row r="65" spans="1:19" ht="15.75" thickBot="1" x14ac:dyDescent="0.3">
      <c r="E65" s="122"/>
      <c r="G65" s="109"/>
      <c r="H65"/>
      <c r="I65" s="96"/>
      <c r="J65" s="96"/>
      <c r="K65" s="96"/>
      <c r="M65" s="96"/>
      <c r="N65" s="95"/>
      <c r="P65" s="186"/>
      <c r="Q65" s="170"/>
      <c r="S65" s="96"/>
    </row>
    <row r="66" spans="1:19" ht="30" x14ac:dyDescent="0.25">
      <c r="A66" s="963">
        <v>5</v>
      </c>
      <c r="B66" s="959" t="s">
        <v>4</v>
      </c>
      <c r="C66" s="74">
        <v>1</v>
      </c>
      <c r="D66" s="98" t="s">
        <v>29</v>
      </c>
      <c r="E66" s="98" t="s">
        <v>60</v>
      </c>
      <c r="F66" s="98" t="s">
        <v>59</v>
      </c>
      <c r="G66" s="129">
        <v>5000</v>
      </c>
      <c r="H66" s="104">
        <f>$H$1</f>
        <v>5345</v>
      </c>
      <c r="I66" s="131">
        <f>G66/H66</f>
        <v>0.93545369504209541</v>
      </c>
      <c r="J66" s="129">
        <v>0</v>
      </c>
      <c r="K66" s="104">
        <f>K1</f>
        <v>5345</v>
      </c>
      <c r="L66" s="162">
        <f t="shared" ref="L66" si="31">J66/K66</f>
        <v>0</v>
      </c>
      <c r="M66" s="157">
        <f t="shared" ref="M66" si="32">L66-I66</f>
        <v>-0.93545369504209541</v>
      </c>
      <c r="N66" s="188">
        <v>5000</v>
      </c>
      <c r="O66" s="80">
        <f t="shared" ref="O66:O67" si="33">$O$1</f>
        <v>5345</v>
      </c>
      <c r="P66" s="184">
        <f>N66/O66</f>
        <v>0.93545369504209541</v>
      </c>
      <c r="Q66" s="191">
        <v>5000</v>
      </c>
      <c r="R66" s="83">
        <f>$R$1</f>
        <v>5345</v>
      </c>
      <c r="S66" s="196">
        <f t="shared" si="9"/>
        <v>0.93545369504209541</v>
      </c>
    </row>
    <row r="67" spans="1:19" ht="45.75" thickBot="1" x14ac:dyDescent="0.3">
      <c r="A67" s="966"/>
      <c r="B67" s="962"/>
      <c r="C67" s="75">
        <v>2</v>
      </c>
      <c r="D67" s="141" t="s">
        <v>30</v>
      </c>
      <c r="E67" s="76" t="s">
        <v>60</v>
      </c>
      <c r="F67" s="76" t="s">
        <v>59</v>
      </c>
      <c r="G67" s="142">
        <f>58337.01+152665</f>
        <v>211002.01</v>
      </c>
      <c r="H67" s="107">
        <f>$H$1</f>
        <v>5345</v>
      </c>
      <c r="I67" s="143">
        <f>G67/H67</f>
        <v>39.476521983161838</v>
      </c>
      <c r="J67" s="142"/>
      <c r="K67" s="107">
        <f>K1</f>
        <v>5345</v>
      </c>
      <c r="L67" s="234">
        <f t="shared" ref="L67" si="34">J67/K67</f>
        <v>0</v>
      </c>
      <c r="M67" s="217">
        <f t="shared" ref="M67" si="35">L67-I67</f>
        <v>-39.476521983161838</v>
      </c>
      <c r="N67" s="144">
        <v>57864.34</v>
      </c>
      <c r="O67" s="82">
        <f t="shared" si="33"/>
        <v>5345</v>
      </c>
      <c r="P67" s="181">
        <f>N67/O67</f>
        <v>10.825882132834424</v>
      </c>
      <c r="Q67" s="200">
        <v>57379.83</v>
      </c>
      <c r="R67" s="85">
        <f>$R$1</f>
        <v>5345</v>
      </c>
      <c r="S67" s="198">
        <f t="shared" si="9"/>
        <v>10.735234798877455</v>
      </c>
    </row>
    <row r="68" spans="1:19" ht="15.75" thickBot="1" x14ac:dyDescent="0.3">
      <c r="E68" s="122"/>
      <c r="F68" s="1"/>
      <c r="G68" s="95"/>
      <c r="H68"/>
      <c r="I68" s="96"/>
      <c r="J68" s="96"/>
      <c r="K68" s="96"/>
      <c r="M68" s="96"/>
      <c r="N68" s="95"/>
      <c r="P68" s="186"/>
      <c r="Q68" s="170"/>
      <c r="S68" s="96"/>
    </row>
    <row r="69" spans="1:19" ht="30" x14ac:dyDescent="0.25">
      <c r="A69" s="963">
        <v>6</v>
      </c>
      <c r="B69" s="959" t="s">
        <v>5</v>
      </c>
      <c r="C69" s="74">
        <v>1</v>
      </c>
      <c r="D69" s="245" t="s">
        <v>31</v>
      </c>
      <c r="E69" s="98" t="s">
        <v>60</v>
      </c>
      <c r="F69" s="98" t="s">
        <v>59</v>
      </c>
      <c r="G69" s="129">
        <f>119278.97+1518839.2</f>
        <v>1638118.17</v>
      </c>
      <c r="H69" s="104">
        <f>$H$1</f>
        <v>5345</v>
      </c>
      <c r="I69" s="131">
        <f>G69/H69</f>
        <v>306.47673900841909</v>
      </c>
      <c r="J69" s="129"/>
      <c r="K69" s="104">
        <f>K1</f>
        <v>5345</v>
      </c>
      <c r="L69" s="162">
        <f t="shared" ref="L69" si="36">J69/K69</f>
        <v>0</v>
      </c>
      <c r="M69" s="157">
        <f t="shared" ref="M69" si="37">L69-I69</f>
        <v>-306.47673900841909</v>
      </c>
      <c r="N69" s="214">
        <v>119170.17</v>
      </c>
      <c r="O69" s="80">
        <f t="shared" ref="O69:O70" si="38">$O$1</f>
        <v>5345</v>
      </c>
      <c r="P69" s="184">
        <f>N69/O69</f>
        <v>22.295635173058933</v>
      </c>
      <c r="Q69" s="215">
        <v>140700</v>
      </c>
      <c r="R69" s="83">
        <f>$R$1</f>
        <v>5345</v>
      </c>
      <c r="S69" s="196">
        <f t="shared" si="9"/>
        <v>26.323666978484564</v>
      </c>
    </row>
    <row r="70" spans="1:19" ht="30.75" thickBot="1" x14ac:dyDescent="0.3">
      <c r="A70" s="966"/>
      <c r="B70" s="962"/>
      <c r="C70" s="75">
        <v>2</v>
      </c>
      <c r="D70" s="145" t="s">
        <v>32</v>
      </c>
      <c r="E70" s="76" t="s">
        <v>60</v>
      </c>
      <c r="F70" s="76" t="s">
        <v>59</v>
      </c>
      <c r="G70" s="142">
        <v>23500</v>
      </c>
      <c r="H70" s="107">
        <v>5345</v>
      </c>
      <c r="I70" s="143">
        <f>G70/H70</f>
        <v>4.3966323666978484</v>
      </c>
      <c r="J70" s="142"/>
      <c r="K70" s="107">
        <f>$K$1</f>
        <v>5345</v>
      </c>
      <c r="L70" s="234">
        <f t="shared" ref="L70" si="39">J70/K70</f>
        <v>0</v>
      </c>
      <c r="M70" s="217">
        <f t="shared" ref="M70" si="40">L70-I70</f>
        <v>-4.3966323666978484</v>
      </c>
      <c r="N70" s="241">
        <v>23500</v>
      </c>
      <c r="O70" s="82">
        <f t="shared" si="38"/>
        <v>5345</v>
      </c>
      <c r="P70" s="181">
        <f>N70/O70</f>
        <v>4.3966323666978484</v>
      </c>
      <c r="Q70" s="220">
        <v>23500</v>
      </c>
      <c r="R70" s="85">
        <f>$R$1</f>
        <v>5345</v>
      </c>
      <c r="S70" s="198">
        <f t="shared" si="9"/>
        <v>4.3966323666978484</v>
      </c>
    </row>
    <row r="71" spans="1:19" ht="15.75" thickBot="1" x14ac:dyDescent="0.3">
      <c r="E71" s="122"/>
      <c r="F71" s="1"/>
      <c r="G71" s="95"/>
      <c r="H71"/>
      <c r="I71" s="96"/>
      <c r="J71" s="96"/>
      <c r="K71" s="96"/>
      <c r="M71" s="96"/>
      <c r="N71" s="95"/>
      <c r="P71" s="186"/>
      <c r="Q71" s="170"/>
      <c r="S71" s="96"/>
    </row>
    <row r="72" spans="1:19" ht="30" x14ac:dyDescent="0.25">
      <c r="A72" s="980">
        <v>8</v>
      </c>
      <c r="B72" s="959" t="s">
        <v>6</v>
      </c>
      <c r="C72" s="974">
        <v>1</v>
      </c>
      <c r="D72" s="972" t="s">
        <v>33</v>
      </c>
      <c r="E72" s="98" t="s">
        <v>60</v>
      </c>
      <c r="F72" s="98" t="s">
        <v>59</v>
      </c>
      <c r="G72" s="129">
        <v>194838</v>
      </c>
      <c r="H72" s="104">
        <f>$H$1</f>
        <v>5345</v>
      </c>
      <c r="I72" s="131">
        <f>G72/H72</f>
        <v>36.45238540692236</v>
      </c>
      <c r="J72" s="129"/>
      <c r="K72" s="104">
        <f>$K$1</f>
        <v>5345</v>
      </c>
      <c r="L72" s="162">
        <f t="shared" ref="L72" si="41">J72/K72</f>
        <v>0</v>
      </c>
      <c r="M72" s="157">
        <f t="shared" ref="M72" si="42">L72-I72</f>
        <v>-36.45238540692236</v>
      </c>
      <c r="N72" s="214"/>
      <c r="O72" s="80">
        <f t="shared" ref="O72" si="43">$O$1</f>
        <v>5345</v>
      </c>
      <c r="P72" s="184">
        <f>N72/O72</f>
        <v>0</v>
      </c>
      <c r="Q72" s="215"/>
      <c r="R72" s="83">
        <f>$R$1</f>
        <v>5345</v>
      </c>
      <c r="S72" s="192">
        <f t="shared" si="9"/>
        <v>0</v>
      </c>
    </row>
    <row r="73" spans="1:19" ht="30" x14ac:dyDescent="0.25">
      <c r="A73" s="981"/>
      <c r="B73" s="961"/>
      <c r="C73" s="973"/>
      <c r="D73" s="967"/>
      <c r="E73" s="71" t="s">
        <v>65</v>
      </c>
      <c r="F73" s="71" t="s">
        <v>65</v>
      </c>
      <c r="G73" s="130">
        <v>123650.33</v>
      </c>
      <c r="H73" s="105"/>
      <c r="I73" s="151"/>
      <c r="J73" s="132"/>
      <c r="K73" s="132"/>
      <c r="L73" s="151"/>
      <c r="M73" s="152">
        <f>L73-I73</f>
        <v>0</v>
      </c>
      <c r="N73" s="183">
        <v>0</v>
      </c>
      <c r="O73" s="81"/>
      <c r="P73" s="180"/>
      <c r="Q73" s="213">
        <v>0</v>
      </c>
      <c r="R73" s="84"/>
      <c r="S73" s="205"/>
    </row>
    <row r="74" spans="1:19" ht="45" x14ac:dyDescent="0.25">
      <c r="A74" s="981"/>
      <c r="B74" s="961"/>
      <c r="C74" s="973"/>
      <c r="D74" s="967"/>
      <c r="E74" s="71" t="s">
        <v>66</v>
      </c>
      <c r="F74" s="71" t="s">
        <v>357</v>
      </c>
      <c r="G74" s="300">
        <v>196</v>
      </c>
      <c r="H74" s="105"/>
      <c r="I74" s="105">
        <v>196</v>
      </c>
      <c r="J74" s="179"/>
      <c r="K74" s="179"/>
      <c r="L74" s="105"/>
      <c r="M74" s="158">
        <v>196</v>
      </c>
      <c r="N74" s="378">
        <v>196</v>
      </c>
      <c r="O74" s="81"/>
      <c r="P74" s="180"/>
      <c r="Q74" s="379">
        <v>196</v>
      </c>
      <c r="R74" s="84"/>
      <c r="S74" s="239"/>
    </row>
    <row r="75" spans="1:19" ht="30" customHeight="1" x14ac:dyDescent="0.25">
      <c r="A75" s="981"/>
      <c r="B75" s="961"/>
      <c r="C75" s="973">
        <v>2</v>
      </c>
      <c r="D75" s="967" t="s">
        <v>34</v>
      </c>
      <c r="E75" s="71" t="s">
        <v>60</v>
      </c>
      <c r="F75" s="71" t="s">
        <v>59</v>
      </c>
      <c r="G75" s="130">
        <v>0</v>
      </c>
      <c r="H75" s="105"/>
      <c r="I75" s="132"/>
      <c r="J75" s="130"/>
      <c r="K75" s="105">
        <f>$K$1</f>
        <v>5345</v>
      </c>
      <c r="L75" s="159">
        <f t="shared" ref="L75" si="44">J75/K75</f>
        <v>0</v>
      </c>
      <c r="M75" s="152">
        <f t="shared" ref="M75:M81" si="45">L75-I75</f>
        <v>0</v>
      </c>
      <c r="N75" s="240"/>
      <c r="O75" s="81">
        <f t="shared" ref="O75" si="46">$O$1</f>
        <v>5345</v>
      </c>
      <c r="P75" s="180">
        <f>N75/O75</f>
        <v>0</v>
      </c>
      <c r="Q75" s="210"/>
      <c r="R75" s="84">
        <f>$R$1</f>
        <v>5345</v>
      </c>
      <c r="S75" s="205">
        <f t="shared" si="9"/>
        <v>0</v>
      </c>
    </row>
    <row r="76" spans="1:19" ht="31.7" customHeight="1" thickBot="1" x14ac:dyDescent="0.3">
      <c r="A76" s="982"/>
      <c r="B76" s="962"/>
      <c r="C76" s="975"/>
      <c r="D76" s="983"/>
      <c r="E76" s="121" t="s">
        <v>107</v>
      </c>
      <c r="F76" s="76" t="s">
        <v>108</v>
      </c>
      <c r="G76" s="142">
        <v>0</v>
      </c>
      <c r="H76" s="107"/>
      <c r="I76" s="143"/>
      <c r="J76" s="142"/>
      <c r="K76" s="107"/>
      <c r="L76" s="234"/>
      <c r="M76" s="217"/>
      <c r="N76" s="241"/>
      <c r="O76" s="82"/>
      <c r="P76" s="181"/>
      <c r="Q76" s="242"/>
      <c r="R76" s="85"/>
      <c r="S76" s="243"/>
    </row>
    <row r="77" spans="1:19" ht="15.75" thickBot="1" x14ac:dyDescent="0.3">
      <c r="D77" s="1"/>
      <c r="E77" s="122"/>
      <c r="F77" s="1"/>
      <c r="G77" s="95"/>
      <c r="H77"/>
      <c r="I77" s="96"/>
      <c r="J77" s="96"/>
      <c r="K77" s="96"/>
      <c r="M77" s="96"/>
      <c r="N77" s="95"/>
      <c r="P77" s="186"/>
      <c r="Q77" s="170"/>
      <c r="S77" s="96"/>
    </row>
    <row r="78" spans="1:19" ht="30" x14ac:dyDescent="0.25">
      <c r="A78" s="963">
        <v>9</v>
      </c>
      <c r="B78" s="959" t="s">
        <v>7</v>
      </c>
      <c r="C78" s="74">
        <v>1</v>
      </c>
      <c r="D78" s="73" t="s">
        <v>35</v>
      </c>
      <c r="E78" s="98" t="s">
        <v>60</v>
      </c>
      <c r="F78" s="98" t="s">
        <v>59</v>
      </c>
      <c r="G78" s="129"/>
      <c r="H78" s="104"/>
      <c r="I78" s="131"/>
      <c r="J78" s="129"/>
      <c r="K78" s="104">
        <f t="shared" ref="K78:K88" si="47">$K$1</f>
        <v>5345</v>
      </c>
      <c r="L78" s="162">
        <f>J78/K78</f>
        <v>0</v>
      </c>
      <c r="M78" s="157">
        <f t="shared" si="45"/>
        <v>0</v>
      </c>
      <c r="N78" s="190"/>
      <c r="O78" s="80">
        <f t="shared" ref="O78:O79" si="48">$O$1</f>
        <v>5345</v>
      </c>
      <c r="P78" s="184">
        <f t="shared" ref="P78:P79" si="49">N78/O78</f>
        <v>0</v>
      </c>
      <c r="Q78" s="191"/>
      <c r="R78" s="83">
        <f>$R$1</f>
        <v>5345</v>
      </c>
      <c r="S78" s="196">
        <f t="shared" ref="S78:S120" si="50">Q78/R78</f>
        <v>0</v>
      </c>
    </row>
    <row r="79" spans="1:19" ht="15" customHeight="1" x14ac:dyDescent="0.25">
      <c r="A79" s="965"/>
      <c r="B79" s="961"/>
      <c r="C79" s="973">
        <v>2</v>
      </c>
      <c r="D79" s="985" t="s">
        <v>36</v>
      </c>
      <c r="E79" s="71" t="s">
        <v>60</v>
      </c>
      <c r="F79" s="71" t="s">
        <v>59</v>
      </c>
      <c r="G79" s="130">
        <f>80099.07+17000</f>
        <v>97099.07</v>
      </c>
      <c r="H79" s="105">
        <f>$H$1</f>
        <v>5345</v>
      </c>
      <c r="I79" s="132">
        <f t="shared" ref="I79:I118" si="51">G79/H79</f>
        <v>18.166336763330218</v>
      </c>
      <c r="J79" s="130"/>
      <c r="K79" s="105">
        <f t="shared" si="47"/>
        <v>5345</v>
      </c>
      <c r="L79" s="159">
        <f>J79/K79</f>
        <v>0</v>
      </c>
      <c r="M79" s="152">
        <f t="shared" si="45"/>
        <v>-18.166336763330218</v>
      </c>
      <c r="N79" s="209">
        <v>87104.97</v>
      </c>
      <c r="O79" s="81">
        <f t="shared" si="48"/>
        <v>5345</v>
      </c>
      <c r="P79" s="180">
        <f t="shared" si="49"/>
        <v>16.296533208606174</v>
      </c>
      <c r="Q79" s="218">
        <v>86307.34</v>
      </c>
      <c r="R79" s="84">
        <f>$R$1</f>
        <v>5345</v>
      </c>
      <c r="S79" s="197">
        <f t="shared" si="50"/>
        <v>16.147304022450889</v>
      </c>
    </row>
    <row r="80" spans="1:19" ht="30" x14ac:dyDescent="0.25">
      <c r="A80" s="965"/>
      <c r="B80" s="961"/>
      <c r="C80" s="973"/>
      <c r="D80" s="985"/>
      <c r="E80" s="71" t="s">
        <v>87</v>
      </c>
      <c r="F80" s="71" t="s">
        <v>88</v>
      </c>
      <c r="G80" s="130">
        <v>58462.38</v>
      </c>
      <c r="H80" s="105">
        <v>200000</v>
      </c>
      <c r="I80" s="132">
        <f>G80/H80</f>
        <v>0.29231190000000001</v>
      </c>
      <c r="J80" s="130"/>
      <c r="K80" s="106"/>
      <c r="L80" s="159" t="e">
        <f>J80/K80</f>
        <v>#DIV/0!</v>
      </c>
      <c r="M80" s="152" t="e">
        <f t="shared" si="45"/>
        <v>#DIV/0!</v>
      </c>
      <c r="N80" s="223">
        <v>46851.65</v>
      </c>
      <c r="O80" s="81">
        <v>200000</v>
      </c>
      <c r="P80" s="180">
        <f>N80/O80</f>
        <v>0.23425825</v>
      </c>
      <c r="Q80" s="213">
        <v>46851.65</v>
      </c>
      <c r="R80" s="84">
        <v>200000</v>
      </c>
      <c r="S80" s="197">
        <f t="shared" si="50"/>
        <v>0.23425825</v>
      </c>
    </row>
    <row r="81" spans="1:19" ht="30" x14ac:dyDescent="0.25">
      <c r="A81" s="965"/>
      <c r="B81" s="961"/>
      <c r="C81" s="973">
        <v>3</v>
      </c>
      <c r="D81" s="970" t="s">
        <v>37</v>
      </c>
      <c r="E81" s="71" t="s">
        <v>60</v>
      </c>
      <c r="F81" s="71" t="s">
        <v>59</v>
      </c>
      <c r="G81" s="130">
        <f>742258.23+350000</f>
        <v>1092258.23</v>
      </c>
      <c r="H81" s="105">
        <f>$H$1</f>
        <v>5345</v>
      </c>
      <c r="I81" s="132">
        <f t="shared" si="51"/>
        <v>204.35139943872778</v>
      </c>
      <c r="J81" s="132"/>
      <c r="K81" s="105">
        <f t="shared" si="47"/>
        <v>5345</v>
      </c>
      <c r="L81" s="159">
        <f>J81/K81</f>
        <v>0</v>
      </c>
      <c r="M81" s="152">
        <f t="shared" si="45"/>
        <v>-204.35139943872778</v>
      </c>
      <c r="N81" s="223">
        <v>749758.23</v>
      </c>
      <c r="O81" s="81">
        <f t="shared" ref="O81" si="52">$O$1</f>
        <v>5345</v>
      </c>
      <c r="P81" s="180">
        <f t="shared" ref="P81:P82" si="53">N81/O81</f>
        <v>140.27282132834424</v>
      </c>
      <c r="Q81" s="213">
        <v>749758.23</v>
      </c>
      <c r="R81" s="84">
        <f>$R$1</f>
        <v>5345</v>
      </c>
      <c r="S81" s="197">
        <f t="shared" si="50"/>
        <v>140.27282132834424</v>
      </c>
    </row>
    <row r="82" spans="1:19" ht="45" x14ac:dyDescent="0.25">
      <c r="A82" s="965"/>
      <c r="B82" s="961"/>
      <c r="C82" s="973"/>
      <c r="D82" s="970"/>
      <c r="E82" s="71" t="s">
        <v>89</v>
      </c>
      <c r="F82" s="71" t="s">
        <v>90</v>
      </c>
      <c r="G82" s="500">
        <v>1619891</v>
      </c>
      <c r="H82" s="106">
        <v>2211061</v>
      </c>
      <c r="I82" s="149">
        <f t="shared" si="51"/>
        <v>0.73263062394027123</v>
      </c>
      <c r="J82" s="106"/>
      <c r="K82" s="391">
        <v>15863.71</v>
      </c>
      <c r="L82" s="106">
        <v>22057.71</v>
      </c>
      <c r="M82" s="149">
        <f t="shared" ref="M82" si="54">K82/L82</f>
        <v>0.71919115810299439</v>
      </c>
      <c r="N82" s="391">
        <v>15863.71</v>
      </c>
      <c r="O82" s="106">
        <v>22057.71</v>
      </c>
      <c r="P82" s="149">
        <f t="shared" si="53"/>
        <v>0.71919115810299439</v>
      </c>
      <c r="Q82" s="391">
        <v>15863.71</v>
      </c>
      <c r="R82" s="106">
        <v>22057.71</v>
      </c>
      <c r="S82" s="149">
        <f t="shared" si="50"/>
        <v>0.71919115810299439</v>
      </c>
    </row>
    <row r="83" spans="1:19" ht="30" x14ac:dyDescent="0.25">
      <c r="A83" s="965"/>
      <c r="B83" s="961"/>
      <c r="C83" s="72">
        <v>4</v>
      </c>
      <c r="D83" s="71" t="s">
        <v>38</v>
      </c>
      <c r="E83" s="71" t="s">
        <v>60</v>
      </c>
      <c r="F83" s="71" t="s">
        <v>59</v>
      </c>
      <c r="G83" s="130">
        <v>7459.58</v>
      </c>
      <c r="H83" s="105">
        <f>$H$1</f>
        <v>5345</v>
      </c>
      <c r="I83" s="132">
        <f t="shared" si="51"/>
        <v>1.3956183348924227</v>
      </c>
      <c r="J83" s="130"/>
      <c r="K83" s="105">
        <f t="shared" si="47"/>
        <v>5345</v>
      </c>
      <c r="L83" s="159">
        <f>J83/K83</f>
        <v>0</v>
      </c>
      <c r="M83" s="152">
        <f>L83-I83</f>
        <v>-1.3956183348924227</v>
      </c>
      <c r="N83" s="223">
        <v>7258.78</v>
      </c>
      <c r="O83" s="81">
        <f t="shared" ref="O83" si="55">$O$1</f>
        <v>5345</v>
      </c>
      <c r="P83" s="180">
        <f t="shared" ref="P83" si="56">N83/O83</f>
        <v>1.3580505144995323</v>
      </c>
      <c r="Q83" s="213">
        <v>7051.29</v>
      </c>
      <c r="R83" s="84">
        <f>$R$1</f>
        <v>5345</v>
      </c>
      <c r="S83" s="197">
        <f t="shared" si="50"/>
        <v>1.3192310570626753</v>
      </c>
    </row>
    <row r="84" spans="1:19" ht="45" customHeight="1" x14ac:dyDescent="0.25">
      <c r="A84" s="965"/>
      <c r="B84" s="961"/>
      <c r="C84" s="72">
        <v>5</v>
      </c>
      <c r="D84" s="136" t="s">
        <v>353</v>
      </c>
      <c r="E84" s="71" t="s">
        <v>60</v>
      </c>
      <c r="F84" s="71" t="s">
        <v>59</v>
      </c>
      <c r="G84" s="130"/>
      <c r="H84" s="105"/>
      <c r="I84" s="132"/>
      <c r="J84" s="130"/>
      <c r="K84" s="105"/>
      <c r="L84" s="159"/>
      <c r="M84" s="152"/>
      <c r="N84" s="223"/>
      <c r="O84" s="81"/>
      <c r="P84" s="180"/>
      <c r="Q84" s="213"/>
      <c r="R84" s="84"/>
      <c r="S84" s="197"/>
    </row>
    <row r="85" spans="1:19" ht="61.5" customHeight="1" thickBot="1" x14ac:dyDescent="0.3">
      <c r="A85" s="966"/>
      <c r="B85" s="962"/>
      <c r="C85" s="75">
        <v>8</v>
      </c>
      <c r="D85" s="76" t="s">
        <v>40</v>
      </c>
      <c r="E85" s="76" t="s">
        <v>60</v>
      </c>
      <c r="F85" s="76" t="s">
        <v>59</v>
      </c>
      <c r="G85" s="142"/>
      <c r="H85" s="107"/>
      <c r="I85" s="108"/>
      <c r="J85" s="142"/>
      <c r="K85" s="107"/>
      <c r="L85" s="234"/>
      <c r="M85" s="217"/>
      <c r="N85" s="229"/>
      <c r="O85" s="82"/>
      <c r="P85" s="181"/>
      <c r="Q85" s="220"/>
      <c r="R85" s="85"/>
      <c r="S85" s="198"/>
    </row>
    <row r="86" spans="1:19" ht="15.75" thickBot="1" x14ac:dyDescent="0.3">
      <c r="E86" s="1"/>
      <c r="F86" s="1"/>
      <c r="G86" s="95"/>
      <c r="H86"/>
      <c r="I86" s="96"/>
      <c r="J86" s="96"/>
      <c r="K86" s="96"/>
      <c r="M86" s="96"/>
      <c r="N86" s="95"/>
      <c r="P86" s="96"/>
      <c r="Q86" s="170"/>
      <c r="S86" s="96"/>
    </row>
    <row r="87" spans="1:19" ht="30" x14ac:dyDescent="0.25">
      <c r="A87" s="963">
        <v>10</v>
      </c>
      <c r="B87" s="959" t="s">
        <v>8</v>
      </c>
      <c r="C87" s="74">
        <v>2</v>
      </c>
      <c r="D87" s="73" t="s">
        <v>41</v>
      </c>
      <c r="E87" s="98" t="s">
        <v>60</v>
      </c>
      <c r="F87" s="98" t="s">
        <v>59</v>
      </c>
      <c r="G87" s="129">
        <v>2800</v>
      </c>
      <c r="H87" s="104">
        <f>$H$1</f>
        <v>5345</v>
      </c>
      <c r="I87" s="131">
        <f t="shared" si="51"/>
        <v>0.52385406922357347</v>
      </c>
      <c r="J87" s="129"/>
      <c r="K87" s="104">
        <v>5419</v>
      </c>
      <c r="L87" s="162">
        <f t="shared" ref="L87:L91" si="57">J87/K87</f>
        <v>0</v>
      </c>
      <c r="M87" s="157">
        <f>L87-I87</f>
        <v>-0.52385406922357347</v>
      </c>
      <c r="N87" s="190">
        <v>2800</v>
      </c>
      <c r="O87" s="80">
        <f t="shared" ref="O87:O88" si="58">$O$1</f>
        <v>5345</v>
      </c>
      <c r="P87" s="184">
        <f t="shared" ref="P87:P107" si="59">N87/O87</f>
        <v>0.52385406922357347</v>
      </c>
      <c r="Q87" s="191">
        <v>2800</v>
      </c>
      <c r="R87" s="83">
        <f>$R$1</f>
        <v>5345</v>
      </c>
      <c r="S87" s="196">
        <f t="shared" si="50"/>
        <v>0.52385406922357347</v>
      </c>
    </row>
    <row r="88" spans="1:19" ht="30" x14ac:dyDescent="0.25">
      <c r="A88" s="965"/>
      <c r="B88" s="961"/>
      <c r="C88" s="973">
        <v>5</v>
      </c>
      <c r="D88" s="968" t="s">
        <v>42</v>
      </c>
      <c r="E88" s="71" t="s">
        <v>60</v>
      </c>
      <c r="F88" s="71" t="s">
        <v>59</v>
      </c>
      <c r="G88" s="130">
        <f>452257+237000</f>
        <v>689257</v>
      </c>
      <c r="H88" s="105">
        <f>$H$1</f>
        <v>5345</v>
      </c>
      <c r="I88" s="132">
        <f t="shared" si="51"/>
        <v>128.95360149672592</v>
      </c>
      <c r="J88" s="130"/>
      <c r="K88" s="105">
        <f t="shared" si="47"/>
        <v>5345</v>
      </c>
      <c r="L88" s="159">
        <f t="shared" si="57"/>
        <v>0</v>
      </c>
      <c r="M88" s="152">
        <f>L88-I88</f>
        <v>-128.95360149672592</v>
      </c>
      <c r="N88" s="223">
        <f>456433.59+180000</f>
        <v>636433.59000000008</v>
      </c>
      <c r="O88" s="81">
        <f t="shared" si="58"/>
        <v>5345</v>
      </c>
      <c r="P88" s="180">
        <f t="shared" si="59"/>
        <v>119.07083068288121</v>
      </c>
      <c r="Q88" s="213">
        <f>459891.87+180000</f>
        <v>639891.87</v>
      </c>
      <c r="R88" s="84">
        <f>$R$1</f>
        <v>5345</v>
      </c>
      <c r="S88" s="197">
        <f t="shared" si="50"/>
        <v>119.71784284377924</v>
      </c>
    </row>
    <row r="89" spans="1:19" ht="45" x14ac:dyDescent="0.25">
      <c r="A89" s="965"/>
      <c r="B89" s="961"/>
      <c r="C89" s="973"/>
      <c r="D89" s="968"/>
      <c r="E89" s="71" t="s">
        <v>94</v>
      </c>
      <c r="F89" s="71" t="s">
        <v>93</v>
      </c>
      <c r="G89" s="130">
        <f>452257+237000</f>
        <v>689257</v>
      </c>
      <c r="H89" s="105">
        <v>53</v>
      </c>
      <c r="I89" s="132">
        <f t="shared" si="51"/>
        <v>13004.849056603774</v>
      </c>
      <c r="J89" s="130"/>
      <c r="K89" s="106">
        <v>53</v>
      </c>
      <c r="L89" s="159">
        <f t="shared" si="57"/>
        <v>0</v>
      </c>
      <c r="M89" s="152">
        <f>L89-I89</f>
        <v>-13004.849056603774</v>
      </c>
      <c r="N89" s="223">
        <f>456433.59+180000</f>
        <v>636433.59000000008</v>
      </c>
      <c r="O89" s="81">
        <v>53</v>
      </c>
      <c r="P89" s="180">
        <f t="shared" si="59"/>
        <v>12008.180943396228</v>
      </c>
      <c r="Q89" s="213">
        <f>459891.87+180000</f>
        <v>639891.87</v>
      </c>
      <c r="R89" s="84">
        <v>53</v>
      </c>
      <c r="S89" s="197">
        <f t="shared" si="50"/>
        <v>12073.431509433962</v>
      </c>
    </row>
    <row r="90" spans="1:19" ht="30.75" thickBot="1" x14ac:dyDescent="0.3">
      <c r="A90" s="966"/>
      <c r="B90" s="962"/>
      <c r="C90" s="975"/>
      <c r="D90" s="984"/>
      <c r="E90" s="76" t="s">
        <v>91</v>
      </c>
      <c r="F90" s="76" t="s">
        <v>92</v>
      </c>
      <c r="G90" s="142">
        <v>185500</v>
      </c>
      <c r="H90" s="107">
        <v>1232</v>
      </c>
      <c r="I90" s="143">
        <f t="shared" si="51"/>
        <v>150.56818181818181</v>
      </c>
      <c r="J90" s="142"/>
      <c r="K90" s="380">
        <v>1232</v>
      </c>
      <c r="L90" s="234">
        <f t="shared" si="57"/>
        <v>0</v>
      </c>
      <c r="M90" s="217">
        <f>L90-I90</f>
        <v>-150.56818181818181</v>
      </c>
      <c r="N90" s="229">
        <v>185500</v>
      </c>
      <c r="O90" s="82">
        <v>1232</v>
      </c>
      <c r="P90" s="181">
        <f t="shared" si="59"/>
        <v>150.56818181818181</v>
      </c>
      <c r="Q90" s="220">
        <v>185500</v>
      </c>
      <c r="R90" s="85">
        <v>1232</v>
      </c>
      <c r="S90" s="198">
        <f t="shared" si="50"/>
        <v>150.56818181818181</v>
      </c>
    </row>
    <row r="91" spans="1:19" ht="30.75" thickBot="1" x14ac:dyDescent="0.3">
      <c r="A91" s="146">
        <v>11</v>
      </c>
      <c r="B91" s="148" t="s">
        <v>355</v>
      </c>
      <c r="C91" s="147">
        <v>1</v>
      </c>
      <c r="D91" s="148" t="s">
        <v>356</v>
      </c>
      <c r="E91" s="97" t="s">
        <v>60</v>
      </c>
      <c r="F91" s="97" t="s">
        <v>59</v>
      </c>
      <c r="G91" s="133">
        <v>3000</v>
      </c>
      <c r="H91" s="111">
        <f>$H$1</f>
        <v>5345</v>
      </c>
      <c r="I91" s="134">
        <f t="shared" si="51"/>
        <v>0.5612722170252572</v>
      </c>
      <c r="J91" s="133"/>
      <c r="K91" s="111">
        <f t="shared" ref="K91:K92" si="60">$K$1</f>
        <v>5345</v>
      </c>
      <c r="L91" s="235">
        <f t="shared" si="57"/>
        <v>0</v>
      </c>
      <c r="M91" s="203">
        <f>L91-I91</f>
        <v>-0.5612722170252572</v>
      </c>
      <c r="N91" s="236">
        <v>3000</v>
      </c>
      <c r="O91" s="99">
        <f t="shared" ref="O91:O92" si="61">$O$1</f>
        <v>5345</v>
      </c>
      <c r="P91" s="237">
        <f t="shared" si="59"/>
        <v>0.5612722170252572</v>
      </c>
      <c r="Q91" s="238">
        <v>3000</v>
      </c>
      <c r="R91" s="100">
        <f>$R$1</f>
        <v>5345</v>
      </c>
      <c r="S91" s="202">
        <f>Q91/R91</f>
        <v>0.5612722170252572</v>
      </c>
    </row>
    <row r="92" spans="1:19" ht="30" x14ac:dyDescent="0.25">
      <c r="A92" s="964">
        <v>12</v>
      </c>
      <c r="B92" s="960" t="s">
        <v>9</v>
      </c>
      <c r="C92" s="956">
        <v>1</v>
      </c>
      <c r="D92" s="986" t="s">
        <v>43</v>
      </c>
      <c r="E92" s="154" t="s">
        <v>60</v>
      </c>
      <c r="F92" s="154" t="s">
        <v>59</v>
      </c>
      <c r="G92" s="168">
        <v>15000</v>
      </c>
      <c r="H92" s="137">
        <f>$H$1</f>
        <v>5345</v>
      </c>
      <c r="I92" s="138">
        <f t="shared" si="51"/>
        <v>2.8063610851262863</v>
      </c>
      <c r="J92" s="168"/>
      <c r="K92" s="137">
        <f t="shared" si="60"/>
        <v>5345</v>
      </c>
      <c r="L92" s="155">
        <f>J92/K92</f>
        <v>0</v>
      </c>
      <c r="M92" s="156">
        <f t="shared" ref="M92:M106" si="62">L92-I92</f>
        <v>-2.8063610851262863</v>
      </c>
      <c r="N92" s="231">
        <v>15000</v>
      </c>
      <c r="O92" s="139">
        <f t="shared" si="61"/>
        <v>5345</v>
      </c>
      <c r="P92" s="232">
        <f t="shared" si="59"/>
        <v>2.8063610851262863</v>
      </c>
      <c r="Q92" s="233">
        <v>15000</v>
      </c>
      <c r="R92" s="140">
        <f>$R$1</f>
        <v>5345</v>
      </c>
      <c r="S92" s="201">
        <f t="shared" si="50"/>
        <v>2.8063610851262863</v>
      </c>
    </row>
    <row r="93" spans="1:19" ht="30" x14ac:dyDescent="0.25">
      <c r="A93" s="965"/>
      <c r="B93" s="961"/>
      <c r="C93" s="973"/>
      <c r="D93" s="968"/>
      <c r="E93" s="71" t="s">
        <v>79</v>
      </c>
      <c r="F93" s="71" t="s">
        <v>369</v>
      </c>
      <c r="G93" s="164"/>
      <c r="H93" s="105"/>
      <c r="I93" s="132"/>
      <c r="J93" s="164"/>
      <c r="K93" s="106"/>
      <c r="L93" s="151"/>
      <c r="M93" s="152"/>
      <c r="N93" s="209"/>
      <c r="O93" s="81"/>
      <c r="P93" s="180" t="e">
        <f t="shared" si="59"/>
        <v>#DIV/0!</v>
      </c>
      <c r="Q93" s="218"/>
      <c r="R93" s="84"/>
      <c r="S93" s="197"/>
    </row>
    <row r="94" spans="1:19" ht="30" x14ac:dyDescent="0.25">
      <c r="A94" s="965"/>
      <c r="B94" s="961"/>
      <c r="C94" s="973"/>
      <c r="D94" s="968"/>
      <c r="E94" s="71" t="s">
        <v>95</v>
      </c>
      <c r="F94" s="71" t="s">
        <v>96</v>
      </c>
      <c r="G94" s="164"/>
      <c r="H94" s="105"/>
      <c r="I94" s="132"/>
      <c r="J94" s="164"/>
      <c r="K94" s="106"/>
      <c r="L94" s="151"/>
      <c r="M94" s="152"/>
      <c r="N94" s="209"/>
      <c r="O94" s="81"/>
      <c r="P94" s="180" t="e">
        <f t="shared" si="59"/>
        <v>#DIV/0!</v>
      </c>
      <c r="Q94" s="218"/>
      <c r="R94" s="84"/>
      <c r="S94" s="197" t="e">
        <f t="shared" si="50"/>
        <v>#DIV/0!</v>
      </c>
    </row>
    <row r="95" spans="1:19" ht="32.25" customHeight="1" x14ac:dyDescent="0.25">
      <c r="A95" s="965"/>
      <c r="B95" s="961"/>
      <c r="C95" s="973">
        <v>2</v>
      </c>
      <c r="D95" s="970" t="s">
        <v>44</v>
      </c>
      <c r="E95" s="71" t="s">
        <v>60</v>
      </c>
      <c r="F95" s="71" t="s">
        <v>59</v>
      </c>
      <c r="G95" s="164">
        <v>0</v>
      </c>
      <c r="H95" s="105">
        <f t="shared" ref="H95" si="63">$K$1</f>
        <v>5345</v>
      </c>
      <c r="I95" s="132">
        <f t="shared" si="51"/>
        <v>0</v>
      </c>
      <c r="J95" s="164"/>
      <c r="K95" s="105">
        <f t="shared" ref="K95" si="64">$K$1</f>
        <v>5345</v>
      </c>
      <c r="L95" s="151">
        <f t="shared" ref="L95:L106" si="65">J95/K95</f>
        <v>0</v>
      </c>
      <c r="M95" s="152">
        <f t="shared" si="62"/>
        <v>0</v>
      </c>
      <c r="N95" s="209">
        <v>0</v>
      </c>
      <c r="O95" s="81">
        <f t="shared" ref="O95" si="66">$O$1</f>
        <v>5345</v>
      </c>
      <c r="P95" s="180">
        <f t="shared" si="59"/>
        <v>0</v>
      </c>
      <c r="Q95" s="218">
        <v>0</v>
      </c>
      <c r="R95" s="84">
        <f>$R$1</f>
        <v>5345</v>
      </c>
      <c r="S95" s="197">
        <f t="shared" si="50"/>
        <v>0</v>
      </c>
    </row>
    <row r="96" spans="1:19" ht="48" customHeight="1" x14ac:dyDescent="0.25">
      <c r="A96" s="965"/>
      <c r="B96" s="961"/>
      <c r="C96" s="973"/>
      <c r="D96" s="970"/>
      <c r="E96" s="71" t="s">
        <v>97</v>
      </c>
      <c r="F96" s="71" t="s">
        <v>99</v>
      </c>
      <c r="G96" s="164">
        <v>0</v>
      </c>
      <c r="H96" s="105">
        <v>13</v>
      </c>
      <c r="I96" s="132">
        <f t="shared" si="51"/>
        <v>0</v>
      </c>
      <c r="J96" s="164"/>
      <c r="K96" s="309">
        <v>13</v>
      </c>
      <c r="L96" s="309">
        <f t="shared" si="65"/>
        <v>0</v>
      </c>
      <c r="M96" s="152">
        <f t="shared" si="62"/>
        <v>0</v>
      </c>
      <c r="N96" s="209">
        <v>0</v>
      </c>
      <c r="O96" s="81">
        <v>13</v>
      </c>
      <c r="P96" s="180">
        <f t="shared" si="59"/>
        <v>0</v>
      </c>
      <c r="Q96" s="218">
        <v>0</v>
      </c>
      <c r="R96" s="84">
        <v>13</v>
      </c>
      <c r="S96" s="197">
        <f t="shared" si="50"/>
        <v>0</v>
      </c>
    </row>
    <row r="97" spans="1:19" ht="33.75" customHeight="1" x14ac:dyDescent="0.25">
      <c r="A97" s="965"/>
      <c r="B97" s="961"/>
      <c r="C97" s="973">
        <v>3</v>
      </c>
      <c r="D97" s="970" t="s">
        <v>45</v>
      </c>
      <c r="E97" s="71" t="s">
        <v>60</v>
      </c>
      <c r="F97" s="71" t="s">
        <v>59</v>
      </c>
      <c r="G97" s="165"/>
      <c r="H97" s="105">
        <f>$H$1</f>
        <v>5345</v>
      </c>
      <c r="I97" s="132">
        <f t="shared" si="51"/>
        <v>0</v>
      </c>
      <c r="J97" s="165">
        <v>0</v>
      </c>
      <c r="K97" s="105">
        <f t="shared" ref="K97" si="67">$K$1</f>
        <v>5345</v>
      </c>
      <c r="L97" s="151">
        <f t="shared" si="65"/>
        <v>0</v>
      </c>
      <c r="M97" s="152">
        <f t="shared" si="62"/>
        <v>0</v>
      </c>
      <c r="N97" s="223">
        <v>0</v>
      </c>
      <c r="O97" s="81">
        <f t="shared" ref="O97" si="68">$O$1</f>
        <v>5345</v>
      </c>
      <c r="P97" s="180">
        <f t="shared" si="59"/>
        <v>0</v>
      </c>
      <c r="Q97" s="213">
        <v>0</v>
      </c>
      <c r="R97" s="84">
        <f>$R$1</f>
        <v>5345</v>
      </c>
      <c r="S97" s="197">
        <f t="shared" si="50"/>
        <v>0</v>
      </c>
    </row>
    <row r="98" spans="1:19" ht="38.25" customHeight="1" x14ac:dyDescent="0.25">
      <c r="A98" s="965"/>
      <c r="B98" s="961"/>
      <c r="C98" s="973"/>
      <c r="D98" s="970"/>
      <c r="E98" s="71" t="s">
        <v>98</v>
      </c>
      <c r="F98" s="71" t="s">
        <v>100</v>
      </c>
      <c r="G98" s="164"/>
      <c r="H98" s="105"/>
      <c r="I98" s="132"/>
      <c r="J98" s="164"/>
      <c r="K98" s="106"/>
      <c r="L98" s="151"/>
      <c r="M98" s="152"/>
      <c r="N98" s="223"/>
      <c r="O98" s="81"/>
      <c r="P98" s="180"/>
      <c r="Q98" s="218"/>
      <c r="R98" s="84"/>
      <c r="S98" s="197"/>
    </row>
    <row r="99" spans="1:19" ht="27" customHeight="1" x14ac:dyDescent="0.25">
      <c r="A99" s="965"/>
      <c r="B99" s="961"/>
      <c r="C99" s="973">
        <v>4</v>
      </c>
      <c r="D99" s="968" t="s">
        <v>46</v>
      </c>
      <c r="E99" s="71" t="s">
        <v>60</v>
      </c>
      <c r="F99" s="71" t="s">
        <v>59</v>
      </c>
      <c r="G99" s="165"/>
      <c r="H99" s="105"/>
      <c r="I99" s="132"/>
      <c r="J99" s="165"/>
      <c r="K99" s="105"/>
      <c r="L99" s="151"/>
      <c r="M99" s="152"/>
      <c r="N99" s="223"/>
      <c r="O99" s="81"/>
      <c r="P99" s="180"/>
      <c r="Q99" s="213"/>
      <c r="R99" s="84"/>
      <c r="S99" s="197"/>
    </row>
    <row r="100" spans="1:19" ht="30" x14ac:dyDescent="0.25">
      <c r="A100" s="965"/>
      <c r="B100" s="961"/>
      <c r="C100" s="973"/>
      <c r="D100" s="968"/>
      <c r="E100" s="71" t="s">
        <v>79</v>
      </c>
      <c r="F100" s="71" t="s">
        <v>101</v>
      </c>
      <c r="G100" s="164"/>
      <c r="H100" s="105"/>
      <c r="I100" s="132"/>
      <c r="J100" s="164"/>
      <c r="K100" s="106"/>
      <c r="L100" s="151"/>
      <c r="M100" s="152"/>
      <c r="N100" s="223"/>
      <c r="O100" s="81"/>
      <c r="P100" s="180"/>
      <c r="Q100" s="213"/>
      <c r="R100" s="84"/>
      <c r="S100" s="197"/>
    </row>
    <row r="101" spans="1:19" ht="27" customHeight="1" x14ac:dyDescent="0.25">
      <c r="A101" s="965"/>
      <c r="B101" s="961"/>
      <c r="C101" s="973">
        <v>5</v>
      </c>
      <c r="D101" s="987" t="s">
        <v>354</v>
      </c>
      <c r="E101" s="71" t="s">
        <v>60</v>
      </c>
      <c r="F101" s="71" t="s">
        <v>59</v>
      </c>
      <c r="G101" s="165">
        <v>181224.83</v>
      </c>
      <c r="H101" s="105">
        <f>$H$1</f>
        <v>5345</v>
      </c>
      <c r="I101" s="132">
        <f t="shared" si="51"/>
        <v>33.905487371375116</v>
      </c>
      <c r="J101" s="165"/>
      <c r="K101" s="105">
        <f t="shared" ref="K101" si="69">$K$1</f>
        <v>5345</v>
      </c>
      <c r="L101" s="151">
        <f t="shared" si="65"/>
        <v>0</v>
      </c>
      <c r="M101" s="152">
        <f t="shared" si="62"/>
        <v>-33.905487371375116</v>
      </c>
      <c r="N101" s="223">
        <v>181224.83</v>
      </c>
      <c r="O101" s="81">
        <f t="shared" ref="O101" si="70">$O$1</f>
        <v>5345</v>
      </c>
      <c r="P101" s="180">
        <f t="shared" si="59"/>
        <v>33.905487371375116</v>
      </c>
      <c r="Q101" s="213">
        <v>181224.83</v>
      </c>
      <c r="R101" s="84">
        <f>$R$1</f>
        <v>5345</v>
      </c>
      <c r="S101" s="197">
        <f t="shared" si="50"/>
        <v>33.905487371375116</v>
      </c>
    </row>
    <row r="102" spans="1:19" ht="30" x14ac:dyDescent="0.25">
      <c r="A102" s="965"/>
      <c r="B102" s="961"/>
      <c r="C102" s="973"/>
      <c r="D102" s="987"/>
      <c r="E102" s="71" t="s">
        <v>109</v>
      </c>
      <c r="F102" s="71" t="s">
        <v>110</v>
      </c>
      <c r="G102" s="165"/>
      <c r="H102" s="105"/>
      <c r="I102" s="132"/>
      <c r="J102" s="165"/>
      <c r="K102" s="132"/>
      <c r="L102" s="151"/>
      <c r="M102" s="152"/>
      <c r="N102" s="209"/>
      <c r="O102" s="81"/>
      <c r="P102" s="180"/>
      <c r="Q102" s="213"/>
      <c r="R102" s="84"/>
      <c r="S102" s="197"/>
    </row>
    <row r="103" spans="1:19" ht="30" x14ac:dyDescent="0.25">
      <c r="A103" s="965"/>
      <c r="B103" s="961"/>
      <c r="C103" s="72">
        <v>6</v>
      </c>
      <c r="D103" s="71" t="s">
        <v>490</v>
      </c>
      <c r="E103" s="71" t="s">
        <v>60</v>
      </c>
      <c r="F103" s="71" t="s">
        <v>59</v>
      </c>
      <c r="G103" s="165">
        <v>30000</v>
      </c>
      <c r="H103" s="105">
        <v>5345</v>
      </c>
      <c r="I103" s="132">
        <f t="shared" si="51"/>
        <v>5.6127221702525727</v>
      </c>
      <c r="J103" s="165"/>
      <c r="K103" s="105"/>
      <c r="L103" s="151"/>
      <c r="M103" s="152"/>
      <c r="N103" s="223">
        <v>30000</v>
      </c>
      <c r="O103" s="81">
        <f t="shared" ref="O103:O106" si="71">$O$1</f>
        <v>5345</v>
      </c>
      <c r="P103" s="180">
        <f t="shared" ref="P103" si="72">N103/O103</f>
        <v>5.6127221702525727</v>
      </c>
      <c r="Q103" s="213">
        <v>30000</v>
      </c>
      <c r="R103" s="84">
        <f>$R$1</f>
        <v>5345</v>
      </c>
      <c r="S103" s="197">
        <f t="shared" ref="S103" si="73">Q103/R103</f>
        <v>5.6127221702525727</v>
      </c>
    </row>
    <row r="104" spans="1:19" ht="45" customHeight="1" x14ac:dyDescent="0.25">
      <c r="A104" s="965"/>
      <c r="B104" s="961"/>
      <c r="C104" s="72">
        <v>7</v>
      </c>
      <c r="D104" s="71" t="s">
        <v>48</v>
      </c>
      <c r="E104" s="71" t="s">
        <v>60</v>
      </c>
      <c r="F104" s="71" t="s">
        <v>59</v>
      </c>
      <c r="G104" s="165">
        <v>6000</v>
      </c>
      <c r="H104" s="105">
        <f>$H$1</f>
        <v>5345</v>
      </c>
      <c r="I104" s="132">
        <f t="shared" si="51"/>
        <v>1.1225444340505144</v>
      </c>
      <c r="J104" s="165"/>
      <c r="K104" s="105">
        <f t="shared" ref="K104:K106" si="74">$K$1</f>
        <v>5345</v>
      </c>
      <c r="L104" s="151">
        <f t="shared" si="65"/>
        <v>0</v>
      </c>
      <c r="M104" s="152">
        <f t="shared" si="62"/>
        <v>-1.1225444340505144</v>
      </c>
      <c r="N104" s="223">
        <v>6000</v>
      </c>
      <c r="O104" s="81">
        <f t="shared" si="71"/>
        <v>5345</v>
      </c>
      <c r="P104" s="180">
        <f t="shared" si="59"/>
        <v>1.1225444340505144</v>
      </c>
      <c r="Q104" s="213">
        <v>6000</v>
      </c>
      <c r="R104" s="84">
        <f>$R$1</f>
        <v>5345</v>
      </c>
      <c r="S104" s="197">
        <f t="shared" si="50"/>
        <v>1.1225444340505144</v>
      </c>
    </row>
    <row r="105" spans="1:19" ht="40.700000000000003" customHeight="1" x14ac:dyDescent="0.25">
      <c r="A105" s="965"/>
      <c r="B105" s="961"/>
      <c r="C105" s="72">
        <v>8</v>
      </c>
      <c r="D105" s="71" t="s">
        <v>49</v>
      </c>
      <c r="E105" s="71" t="s">
        <v>60</v>
      </c>
      <c r="F105" s="71" t="s">
        <v>59</v>
      </c>
      <c r="G105" s="165"/>
      <c r="H105" s="105"/>
      <c r="I105" s="132"/>
      <c r="J105" s="165"/>
      <c r="K105" s="105"/>
      <c r="L105" s="151"/>
      <c r="M105" s="152"/>
      <c r="N105" s="223"/>
      <c r="O105" s="81">
        <f t="shared" si="71"/>
        <v>5345</v>
      </c>
      <c r="P105" s="180">
        <f t="shared" si="59"/>
        <v>0</v>
      </c>
      <c r="Q105" s="213"/>
      <c r="R105" s="84">
        <f>$R$1</f>
        <v>5345</v>
      </c>
      <c r="S105" s="197">
        <f t="shared" si="50"/>
        <v>0</v>
      </c>
    </row>
    <row r="106" spans="1:19" ht="34.5" customHeight="1" x14ac:dyDescent="0.25">
      <c r="A106" s="965"/>
      <c r="B106" s="961"/>
      <c r="C106" s="973">
        <v>9</v>
      </c>
      <c r="D106" s="968" t="s">
        <v>50</v>
      </c>
      <c r="E106" s="71" t="s">
        <v>60</v>
      </c>
      <c r="F106" s="71" t="s">
        <v>59</v>
      </c>
      <c r="G106" s="165">
        <f>87374.41+30000</f>
        <v>117374.41</v>
      </c>
      <c r="H106" s="105">
        <f>$H$1</f>
        <v>5345</v>
      </c>
      <c r="I106" s="132">
        <f t="shared" si="51"/>
        <v>21.959665107577177</v>
      </c>
      <c r="J106" s="165"/>
      <c r="K106" s="105">
        <f t="shared" si="74"/>
        <v>5345</v>
      </c>
      <c r="L106" s="151">
        <f t="shared" si="65"/>
        <v>0</v>
      </c>
      <c r="M106" s="152">
        <f t="shared" si="62"/>
        <v>-21.959665107577177</v>
      </c>
      <c r="N106" s="223">
        <v>101782.68</v>
      </c>
      <c r="O106" s="81">
        <f t="shared" si="71"/>
        <v>5345</v>
      </c>
      <c r="P106" s="180">
        <f t="shared" si="59"/>
        <v>19.042596819457437</v>
      </c>
      <c r="Q106" s="213">
        <v>101164.65</v>
      </c>
      <c r="R106" s="84">
        <f>$R$1</f>
        <v>5345</v>
      </c>
      <c r="S106" s="197">
        <f t="shared" si="50"/>
        <v>18.926969130028063</v>
      </c>
    </row>
    <row r="107" spans="1:19" ht="45.75" thickBot="1" x14ac:dyDescent="0.3">
      <c r="A107" s="966"/>
      <c r="B107" s="962"/>
      <c r="C107" s="975"/>
      <c r="D107" s="984"/>
      <c r="E107" s="76" t="s">
        <v>102</v>
      </c>
      <c r="F107" s="76" t="s">
        <v>103</v>
      </c>
      <c r="G107" s="226">
        <v>95000</v>
      </c>
      <c r="H107" s="166">
        <v>117958.23</v>
      </c>
      <c r="I107" s="227">
        <f t="shared" si="51"/>
        <v>0.80536983303326948</v>
      </c>
      <c r="J107" s="166"/>
      <c r="K107" s="166"/>
      <c r="L107" s="227"/>
      <c r="M107" s="228"/>
      <c r="N107" s="223">
        <v>101782.68</v>
      </c>
      <c r="O107" s="181">
        <v>107458.23</v>
      </c>
      <c r="P107" s="230">
        <f t="shared" si="59"/>
        <v>0.94718366382919206</v>
      </c>
      <c r="Q107" s="213">
        <v>101164.65</v>
      </c>
      <c r="R107" s="85">
        <v>131858.23000000001</v>
      </c>
      <c r="S107" s="198">
        <f t="shared" si="50"/>
        <v>0.76722287262615296</v>
      </c>
    </row>
    <row r="108" spans="1:19" ht="15.75" thickBot="1" x14ac:dyDescent="0.3">
      <c r="E108" s="122"/>
      <c r="F108" s="1"/>
      <c r="G108" s="95"/>
      <c r="H108"/>
      <c r="I108" s="96"/>
      <c r="J108" s="96"/>
      <c r="K108" s="96"/>
      <c r="M108" s="96"/>
      <c r="N108" s="95"/>
      <c r="P108" s="96"/>
      <c r="Q108" s="170"/>
      <c r="S108" s="96"/>
    </row>
    <row r="109" spans="1:19" ht="39" customHeight="1" thickBot="1" x14ac:dyDescent="0.3">
      <c r="A109" s="77">
        <v>13</v>
      </c>
      <c r="B109" s="117" t="s">
        <v>341</v>
      </c>
      <c r="C109" s="78">
        <v>7</v>
      </c>
      <c r="D109" s="79" t="s">
        <v>342</v>
      </c>
      <c r="E109" s="79" t="s">
        <v>60</v>
      </c>
      <c r="F109" s="79" t="s">
        <v>59</v>
      </c>
      <c r="G109" s="221">
        <v>137000</v>
      </c>
      <c r="H109" s="110">
        <f>$H$1</f>
        <v>5345</v>
      </c>
      <c r="I109" s="163">
        <f>G109/H109</f>
        <v>25.631431244153415</v>
      </c>
      <c r="J109" s="163"/>
      <c r="K109" s="110">
        <f t="shared" ref="K109" si="75">$K$1</f>
        <v>5345</v>
      </c>
      <c r="L109" s="163">
        <f>J109/K109</f>
        <v>0</v>
      </c>
      <c r="M109" s="206">
        <f>L109-I109</f>
        <v>-25.631431244153415</v>
      </c>
      <c r="N109" s="211">
        <v>137000</v>
      </c>
      <c r="O109" s="86">
        <f t="shared" ref="O109" si="76">$O$1</f>
        <v>5345</v>
      </c>
      <c r="P109" s="182">
        <f>N109/O109</f>
        <v>25.631431244153415</v>
      </c>
      <c r="Q109" s="222">
        <v>137000</v>
      </c>
      <c r="R109" s="87">
        <f>$R$1</f>
        <v>5345</v>
      </c>
      <c r="S109" s="195">
        <f>Q109/R109</f>
        <v>25.631431244153415</v>
      </c>
    </row>
    <row r="110" spans="1:19" ht="15.75" thickBot="1" x14ac:dyDescent="0.3">
      <c r="E110" s="122"/>
      <c r="F110" s="1"/>
      <c r="G110" s="95"/>
      <c r="H110"/>
      <c r="I110" s="96"/>
      <c r="J110" s="96"/>
      <c r="K110" s="96"/>
      <c r="M110" s="96"/>
      <c r="N110" s="95"/>
      <c r="P110" s="96"/>
      <c r="Q110" s="170"/>
      <c r="S110" s="96"/>
    </row>
    <row r="111" spans="1:19" ht="32.25" customHeight="1" thickBot="1" x14ac:dyDescent="0.3">
      <c r="A111" s="963">
        <v>14</v>
      </c>
      <c r="B111" s="959" t="s">
        <v>10</v>
      </c>
      <c r="C111" s="72">
        <v>1</v>
      </c>
      <c r="D111" s="492" t="s">
        <v>491</v>
      </c>
      <c r="E111" s="98" t="s">
        <v>60</v>
      </c>
      <c r="F111" s="98" t="s">
        <v>59</v>
      </c>
      <c r="G111" s="167">
        <v>2103.29</v>
      </c>
      <c r="H111" s="104">
        <f>$H$1</f>
        <v>5345</v>
      </c>
      <c r="I111" s="131">
        <f>G111/H111</f>
        <v>0.39350608044901775</v>
      </c>
      <c r="J111" s="167"/>
      <c r="K111" s="104">
        <f t="shared" ref="K111:K112" si="77">$K$1</f>
        <v>5345</v>
      </c>
      <c r="L111" s="131">
        <f t="shared" ref="L111:L112" si="78">J111/K111</f>
        <v>0</v>
      </c>
      <c r="M111" s="157">
        <f t="shared" ref="M111:M125" si="79">L111-I111</f>
        <v>-0.39350608044901775</v>
      </c>
      <c r="N111" s="214">
        <v>2103.29</v>
      </c>
      <c r="O111" s="80">
        <f t="shared" ref="O111:O112" si="80">$O$1</f>
        <v>5345</v>
      </c>
      <c r="P111" s="184">
        <f t="shared" ref="P111:P112" si="81">N111/O111</f>
        <v>0.39350608044901775</v>
      </c>
      <c r="Q111" s="215">
        <v>2103.29</v>
      </c>
      <c r="R111" s="83">
        <f>$R$1</f>
        <v>5345</v>
      </c>
      <c r="S111" s="196">
        <f t="shared" si="50"/>
        <v>0.39350608044901775</v>
      </c>
    </row>
    <row r="112" spans="1:19" ht="30" x14ac:dyDescent="0.25">
      <c r="A112" s="965"/>
      <c r="B112" s="961"/>
      <c r="C112" s="74">
        <v>2</v>
      </c>
      <c r="D112" s="73" t="s">
        <v>51</v>
      </c>
      <c r="E112" s="71" t="s">
        <v>60</v>
      </c>
      <c r="F112" s="71" t="s">
        <v>59</v>
      </c>
      <c r="G112" s="165">
        <v>3100</v>
      </c>
      <c r="H112" s="105">
        <f>$H$1</f>
        <v>5345</v>
      </c>
      <c r="I112" s="132">
        <f>G112/H112</f>
        <v>0.57998129092609918</v>
      </c>
      <c r="J112" s="165"/>
      <c r="K112" s="105">
        <f t="shared" si="77"/>
        <v>5345</v>
      </c>
      <c r="L112" s="132">
        <f t="shared" si="78"/>
        <v>0</v>
      </c>
      <c r="M112" s="152">
        <f t="shared" si="79"/>
        <v>-0.57998129092609918</v>
      </c>
      <c r="N112" s="183">
        <v>3100</v>
      </c>
      <c r="O112" s="81">
        <f t="shared" si="80"/>
        <v>5345</v>
      </c>
      <c r="P112" s="180">
        <f t="shared" si="81"/>
        <v>0.57998129092609918</v>
      </c>
      <c r="Q112" s="218">
        <v>3100</v>
      </c>
      <c r="R112" s="84">
        <f>$R$1</f>
        <v>5345</v>
      </c>
      <c r="S112" s="197">
        <f t="shared" si="50"/>
        <v>0.57998129092609918</v>
      </c>
    </row>
    <row r="113" spans="1:19" ht="15.75" thickBot="1" x14ac:dyDescent="0.3">
      <c r="A113" s="966"/>
      <c r="B113" s="962"/>
      <c r="E113" s="76"/>
      <c r="F113" s="76"/>
      <c r="G113" s="216"/>
      <c r="H113" s="166"/>
      <c r="I113" s="166"/>
      <c r="J113" s="216"/>
      <c r="K113" s="166"/>
      <c r="L113" s="166"/>
      <c r="M113" s="217"/>
      <c r="N113" s="219"/>
      <c r="O113" s="82"/>
      <c r="P113" s="181"/>
      <c r="Q113" s="220"/>
      <c r="R113" s="85"/>
      <c r="S113" s="198"/>
    </row>
    <row r="114" spans="1:19" ht="15.75" thickBot="1" x14ac:dyDescent="0.3">
      <c r="E114" s="122"/>
      <c r="F114" s="1"/>
      <c r="G114" s="95"/>
      <c r="H114"/>
      <c r="I114" s="96"/>
      <c r="J114" s="96"/>
      <c r="K114" s="96"/>
      <c r="M114" s="96"/>
      <c r="N114" s="95"/>
      <c r="P114" s="96"/>
      <c r="Q114" s="170"/>
      <c r="S114" s="96"/>
    </row>
    <row r="115" spans="1:19" ht="33.75" customHeight="1" x14ac:dyDescent="0.25">
      <c r="A115" s="963">
        <v>15</v>
      </c>
      <c r="B115" s="959" t="s">
        <v>11</v>
      </c>
      <c r="C115" s="74">
        <v>1</v>
      </c>
      <c r="D115" s="98" t="s">
        <v>53</v>
      </c>
      <c r="E115" s="98" t="s">
        <v>60</v>
      </c>
      <c r="F115" s="98" t="s">
        <v>59</v>
      </c>
      <c r="G115" s="167"/>
      <c r="H115" s="104">
        <f>$H$1</f>
        <v>5345</v>
      </c>
      <c r="I115" s="131">
        <f t="shared" si="51"/>
        <v>0</v>
      </c>
      <c r="J115" s="167"/>
      <c r="K115" s="104">
        <f t="shared" ref="K115:K116" si="82">$K$1</f>
        <v>5345</v>
      </c>
      <c r="L115" s="131">
        <f t="shared" ref="L115" si="83">J115/K115</f>
        <v>0</v>
      </c>
      <c r="M115" s="157">
        <f t="shared" si="79"/>
        <v>0</v>
      </c>
      <c r="N115" s="214"/>
      <c r="O115" s="80">
        <f t="shared" ref="O115:O125" si="84">$O$1</f>
        <v>5345</v>
      </c>
      <c r="P115" s="184">
        <f t="shared" ref="P115" si="85">N115/O115</f>
        <v>0</v>
      </c>
      <c r="Q115" s="215"/>
      <c r="R115" s="83">
        <f>$R$1</f>
        <v>5345</v>
      </c>
      <c r="S115" s="196">
        <f t="shared" si="50"/>
        <v>0</v>
      </c>
    </row>
    <row r="116" spans="1:19" ht="37.5" customHeight="1" thickBot="1" x14ac:dyDescent="0.3">
      <c r="A116" s="966"/>
      <c r="B116" s="962"/>
      <c r="C116" s="75">
        <v>3</v>
      </c>
      <c r="D116" s="76" t="s">
        <v>343</v>
      </c>
      <c r="E116" s="76" t="s">
        <v>60</v>
      </c>
      <c r="F116" s="76" t="s">
        <v>59</v>
      </c>
      <c r="G116" s="216"/>
      <c r="H116" s="107">
        <f>$H$1</f>
        <v>5345</v>
      </c>
      <c r="I116" s="143">
        <f>G116/H116</f>
        <v>0</v>
      </c>
      <c r="J116" s="216"/>
      <c r="K116" s="107">
        <f t="shared" si="82"/>
        <v>5345</v>
      </c>
      <c r="L116" s="143">
        <f>J116/K116</f>
        <v>0</v>
      </c>
      <c r="M116" s="217">
        <f t="shared" si="79"/>
        <v>0</v>
      </c>
      <c r="N116" s="144"/>
      <c r="O116" s="82">
        <f t="shared" si="84"/>
        <v>5345</v>
      </c>
      <c r="P116" s="181">
        <f>N116/O116</f>
        <v>0</v>
      </c>
      <c r="Q116" s="200"/>
      <c r="R116" s="85">
        <f>$R$1</f>
        <v>5345</v>
      </c>
      <c r="S116" s="198">
        <f>Q116/R116</f>
        <v>0</v>
      </c>
    </row>
    <row r="117" spans="1:19" ht="15.75" thickBot="1" x14ac:dyDescent="0.3">
      <c r="D117" s="124"/>
      <c r="E117" s="1"/>
      <c r="F117" s="1"/>
      <c r="G117" s="95"/>
      <c r="H117"/>
      <c r="I117" s="96"/>
      <c r="J117" s="95"/>
      <c r="L117" s="96"/>
      <c r="M117" s="96"/>
      <c r="N117" s="95"/>
      <c r="P117" s="96"/>
      <c r="Q117" s="170"/>
      <c r="S117" s="96"/>
    </row>
    <row r="118" spans="1:19" ht="63.95" customHeight="1" thickBot="1" x14ac:dyDescent="0.3">
      <c r="A118" s="118">
        <v>16</v>
      </c>
      <c r="B118" s="119" t="s">
        <v>12</v>
      </c>
      <c r="C118" s="78">
        <v>1</v>
      </c>
      <c r="D118" s="79" t="s">
        <v>54</v>
      </c>
      <c r="E118" s="79" t="s">
        <v>60</v>
      </c>
      <c r="F118" s="79" t="s">
        <v>59</v>
      </c>
      <c r="G118" s="169"/>
      <c r="H118" s="110">
        <f>$H$1</f>
        <v>5345</v>
      </c>
      <c r="I118" s="163">
        <f t="shared" si="51"/>
        <v>0</v>
      </c>
      <c r="J118" s="173"/>
      <c r="K118" s="110">
        <f t="shared" ref="K118" si="86">$K$1</f>
        <v>5345</v>
      </c>
      <c r="L118" s="163">
        <f t="shared" ref="L118" si="87">J118/K118</f>
        <v>0</v>
      </c>
      <c r="M118" s="206">
        <f t="shared" si="79"/>
        <v>0</v>
      </c>
      <c r="N118" s="211"/>
      <c r="O118" s="86">
        <f t="shared" si="84"/>
        <v>5345</v>
      </c>
      <c r="P118" s="182">
        <f t="shared" ref="P118" si="88">N118/O118</f>
        <v>0</v>
      </c>
      <c r="Q118" s="212"/>
      <c r="R118" s="87">
        <f>$R$1</f>
        <v>5345</v>
      </c>
      <c r="S118" s="195">
        <f t="shared" si="50"/>
        <v>0</v>
      </c>
    </row>
    <row r="119" spans="1:19" ht="15.75" thickBot="1" x14ac:dyDescent="0.3">
      <c r="E119" s="1"/>
      <c r="F119" s="1"/>
      <c r="G119" s="170"/>
      <c r="H119"/>
      <c r="I119" s="186"/>
      <c r="J119" s="171"/>
      <c r="K119" s="96"/>
      <c r="L119" s="171"/>
      <c r="M119" s="96"/>
      <c r="N119" s="170"/>
      <c r="P119" s="96"/>
      <c r="Q119" s="170"/>
      <c r="S119" s="186"/>
    </row>
    <row r="120" spans="1:19" ht="30.75" thickBot="1" x14ac:dyDescent="0.3">
      <c r="A120" s="120">
        <v>19</v>
      </c>
      <c r="B120" s="117" t="s">
        <v>13</v>
      </c>
      <c r="C120" s="78">
        <v>1</v>
      </c>
      <c r="D120" s="79" t="s">
        <v>55</v>
      </c>
      <c r="E120" s="79" t="s">
        <v>60</v>
      </c>
      <c r="F120" s="79" t="s">
        <v>59</v>
      </c>
      <c r="G120" s="169"/>
      <c r="H120" s="110">
        <f>$H$1</f>
        <v>5345</v>
      </c>
      <c r="I120" s="163">
        <f>G120/H120</f>
        <v>0</v>
      </c>
      <c r="J120" s="173"/>
      <c r="K120" s="110">
        <f t="shared" ref="K120" si="89">$K$1</f>
        <v>5345</v>
      </c>
      <c r="L120" s="163">
        <f>J120/K120</f>
        <v>0</v>
      </c>
      <c r="M120" s="206">
        <f t="shared" si="79"/>
        <v>0</v>
      </c>
      <c r="N120" s="211"/>
      <c r="O120" s="86">
        <f t="shared" si="84"/>
        <v>5345</v>
      </c>
      <c r="P120" s="182">
        <f>N120/O120</f>
        <v>0</v>
      </c>
      <c r="Q120" s="212"/>
      <c r="R120" s="87">
        <f>$R$1</f>
        <v>5345</v>
      </c>
      <c r="S120" s="195">
        <f t="shared" si="50"/>
        <v>0</v>
      </c>
    </row>
    <row r="121" spans="1:19" ht="15.75" thickBot="1" x14ac:dyDescent="0.3">
      <c r="E121" s="1"/>
      <c r="F121" s="1"/>
      <c r="G121" s="171"/>
      <c r="H121"/>
      <c r="I121" s="186"/>
      <c r="J121" s="171"/>
      <c r="K121" s="96"/>
      <c r="L121" s="171"/>
      <c r="N121" s="171"/>
      <c r="Q121" s="171"/>
    </row>
    <row r="122" spans="1:19" ht="41.25" customHeight="1" thickBot="1" x14ac:dyDescent="0.3">
      <c r="A122" s="118">
        <v>20</v>
      </c>
      <c r="B122" s="119" t="s">
        <v>344</v>
      </c>
      <c r="C122" s="78" t="s">
        <v>351</v>
      </c>
      <c r="D122" s="79" t="s">
        <v>352</v>
      </c>
      <c r="E122" s="79" t="s">
        <v>60</v>
      </c>
      <c r="F122" s="79" t="s">
        <v>59</v>
      </c>
      <c r="G122" s="172">
        <v>151933</v>
      </c>
      <c r="H122" s="110">
        <f>$H$1</f>
        <v>5345</v>
      </c>
      <c r="I122" s="177">
        <f>G122/H122</f>
        <v>28.425257249766137</v>
      </c>
      <c r="J122" s="174"/>
      <c r="K122" s="110">
        <f t="shared" ref="K122" si="90">$K$1</f>
        <v>5345</v>
      </c>
      <c r="L122" s="177">
        <f>J122/K122</f>
        <v>0</v>
      </c>
      <c r="M122" s="206">
        <f t="shared" si="79"/>
        <v>-28.425257249766137</v>
      </c>
      <c r="N122" s="207">
        <v>168071</v>
      </c>
      <c r="O122" s="86">
        <f t="shared" si="84"/>
        <v>5345</v>
      </c>
      <c r="P122" s="182">
        <f>N122/O122</f>
        <v>31.444527595884004</v>
      </c>
      <c r="Q122" s="208">
        <v>180071</v>
      </c>
      <c r="R122" s="87">
        <f>$R$1</f>
        <v>5345</v>
      </c>
      <c r="S122" s="195">
        <f>Q122/R122</f>
        <v>33.689616463985033</v>
      </c>
    </row>
    <row r="123" spans="1:19" ht="15.75" thickBot="1" x14ac:dyDescent="0.3">
      <c r="E123" s="1"/>
      <c r="F123" s="1"/>
      <c r="G123" s="171"/>
      <c r="H123"/>
      <c r="I123" s="186"/>
      <c r="J123" s="171"/>
      <c r="K123" s="96"/>
      <c r="L123" s="171"/>
      <c r="N123" s="171"/>
      <c r="Q123" s="171"/>
    </row>
    <row r="124" spans="1:19" ht="45" x14ac:dyDescent="0.25">
      <c r="A124" s="976">
        <v>50</v>
      </c>
      <c r="B124" s="978" t="s">
        <v>345</v>
      </c>
      <c r="C124" s="74">
        <v>1</v>
      </c>
      <c r="D124" s="98" t="s">
        <v>346</v>
      </c>
      <c r="E124" s="98" t="s">
        <v>60</v>
      </c>
      <c r="F124" s="98" t="s">
        <v>59</v>
      </c>
      <c r="G124" s="501">
        <v>105100</v>
      </c>
      <c r="H124" s="104">
        <f>$H$1</f>
        <v>5345</v>
      </c>
      <c r="I124" s="150">
        <f>G124/H124</f>
        <v>19.663236669784844</v>
      </c>
      <c r="J124" s="175"/>
      <c r="K124" s="104">
        <f t="shared" ref="K124:K125" si="91">$K$1</f>
        <v>5345</v>
      </c>
      <c r="L124" s="150">
        <f>J124/K124</f>
        <v>0</v>
      </c>
      <c r="M124" s="157">
        <f t="shared" si="79"/>
        <v>-19.663236669784844</v>
      </c>
      <c r="N124" s="190">
        <v>119097.63</v>
      </c>
      <c r="O124" s="80">
        <f t="shared" si="84"/>
        <v>5345</v>
      </c>
      <c r="P124" s="184">
        <f>N124/O124</f>
        <v>22.282063610851264</v>
      </c>
      <c r="Q124" s="193">
        <v>131700</v>
      </c>
      <c r="R124" s="83">
        <f>$R$1</f>
        <v>5345</v>
      </c>
      <c r="S124" s="196">
        <f>Q124/R124</f>
        <v>24.639850327408794</v>
      </c>
    </row>
    <row r="125" spans="1:19" ht="45.75" thickBot="1" x14ac:dyDescent="0.3">
      <c r="A125" s="977"/>
      <c r="B125" s="979"/>
      <c r="C125" s="147">
        <v>2</v>
      </c>
      <c r="D125" s="97" t="s">
        <v>347</v>
      </c>
      <c r="E125" s="97" t="s">
        <v>60</v>
      </c>
      <c r="F125" s="97" t="s">
        <v>59</v>
      </c>
      <c r="G125" s="502">
        <v>194500</v>
      </c>
      <c r="H125" s="111">
        <f>$H$1</f>
        <v>5345</v>
      </c>
      <c r="I125" s="178">
        <f>G125/H125</f>
        <v>36.389148737137511</v>
      </c>
      <c r="J125" s="176"/>
      <c r="K125" s="107">
        <f t="shared" si="91"/>
        <v>5345</v>
      </c>
      <c r="L125" s="178">
        <f>J125/K125</f>
        <v>0</v>
      </c>
      <c r="M125" s="203">
        <f t="shared" si="79"/>
        <v>-36.389148737137511</v>
      </c>
      <c r="N125" s="189">
        <v>235500</v>
      </c>
      <c r="O125" s="82">
        <f t="shared" si="84"/>
        <v>5345</v>
      </c>
      <c r="P125" s="185">
        <f>N125/O125</f>
        <v>44.059869036482695</v>
      </c>
      <c r="Q125" s="194">
        <v>228500</v>
      </c>
      <c r="R125" s="100">
        <f>$R$1</f>
        <v>5345</v>
      </c>
      <c r="S125" s="202">
        <f>Q125/R125</f>
        <v>42.750233863423759</v>
      </c>
    </row>
    <row r="126" spans="1:19" x14ac:dyDescent="0.25">
      <c r="G126"/>
      <c r="H126"/>
    </row>
    <row r="127" spans="1:19" x14ac:dyDescent="0.25">
      <c r="G127" s="95"/>
      <c r="H127"/>
      <c r="N127" s="95"/>
      <c r="Q127" s="95"/>
    </row>
    <row r="128" spans="1:19" x14ac:dyDescent="0.25">
      <c r="G128" s="95"/>
      <c r="H128" s="95"/>
      <c r="I128" s="95"/>
      <c r="J128" s="95"/>
      <c r="K128" s="95"/>
      <c r="L128" s="95"/>
      <c r="M128" s="95"/>
      <c r="N128" s="95"/>
      <c r="O128" s="101"/>
      <c r="P128" s="101"/>
      <c r="Q128" s="95"/>
      <c r="R128" s="101"/>
      <c r="S128" s="101"/>
    </row>
    <row r="129" spans="7:17" x14ac:dyDescent="0.25">
      <c r="N129" s="103"/>
      <c r="O129" s="103"/>
      <c r="P129" s="103"/>
      <c r="Q129" s="103"/>
    </row>
    <row r="130" spans="7:17" x14ac:dyDescent="0.25">
      <c r="G130" s="102"/>
    </row>
  </sheetData>
  <customSheetViews>
    <customSheetView guid="{FD66CCA4-E734-40F6-A42D-704ADC03C8FF}" scale="110" showPageBreaks="1" fitToPage="1" view="pageBreakPreview" showRuler="0" topLeftCell="A100">
      <selection activeCell="D108" sqref="D108"/>
      <rowBreaks count="5" manualBreakCount="5">
        <brk id="25" max="16" man="1"/>
        <brk id="52" max="16" man="1"/>
        <brk id="69" max="16383" man="1"/>
        <brk id="94" max="16" man="1"/>
        <brk id="95" max="16" man="1"/>
      </rowBreaks>
      <pageMargins left="0.7" right="0.7" top="0.75" bottom="0.75" header="0.3" footer="0.3"/>
      <pageSetup paperSize="8" scale="56" fitToHeight="0" orientation="landscape" r:id="rId1"/>
      <headerFooter alignWithMargins="0"/>
    </customSheetView>
    <customSheetView guid="{0CDFE071-D2BF-4AC9-96FE-3C7CC2EB89D1}" scale="110" showPageBreaks="1" fitToPage="1" view="pageBreakPreview">
      <selection activeCell="H1" sqref="H1"/>
      <rowBreaks count="4" manualBreakCount="4">
        <brk id="25" max="16" man="1"/>
        <brk id="52" max="16" man="1"/>
        <brk id="69" max="16383" man="1"/>
        <brk id="95" max="16" man="1"/>
      </rowBreaks>
      <pageMargins left="0.7" right="0.7" top="0.75" bottom="0.75" header="0.3" footer="0.3"/>
      <pageSetup paperSize="8" scale="55" fitToHeight="0" orientation="landscape" r:id="rId2"/>
    </customSheetView>
    <customSheetView guid="{5274FD7E-76C2-47C3-8C9C-C2C181076605}" scale="110" showPageBreaks="1" fitToPage="1" view="pageBreakPreview" showRuler="0">
      <selection activeCell="J2" sqref="J2"/>
      <rowBreaks count="5" manualBreakCount="5">
        <brk id="25" max="16" man="1"/>
        <brk id="52" max="16" man="1"/>
        <brk id="69" max="16383" man="1"/>
        <brk id="94" max="16" man="1"/>
        <brk id="95" max="16" man="1"/>
      </rowBreaks>
      <pageMargins left="0.7" right="0.7" top="0.75" bottom="0.75" header="0.3" footer="0.3"/>
      <pageSetup paperSize="8" scale="55" fitToHeight="0" orientation="landscape" r:id="rId3"/>
      <headerFooter alignWithMargins="0"/>
    </customSheetView>
  </customSheetViews>
  <mergeCells count="77">
    <mergeCell ref="C99:C100"/>
    <mergeCell ref="D99:D100"/>
    <mergeCell ref="C101:C102"/>
    <mergeCell ref="D101:D102"/>
    <mergeCell ref="C106:C107"/>
    <mergeCell ref="D106:D107"/>
    <mergeCell ref="D95:D96"/>
    <mergeCell ref="C97:C98"/>
    <mergeCell ref="D97:D98"/>
    <mergeCell ref="C79:C80"/>
    <mergeCell ref="D79:D80"/>
    <mergeCell ref="C92:C94"/>
    <mergeCell ref="D92:D94"/>
    <mergeCell ref="C81:C82"/>
    <mergeCell ref="D81:D82"/>
    <mergeCell ref="D88:D90"/>
    <mergeCell ref="C88:C90"/>
    <mergeCell ref="C95:C96"/>
    <mergeCell ref="C72:C74"/>
    <mergeCell ref="D72:D74"/>
    <mergeCell ref="C75:C76"/>
    <mergeCell ref="D75:D76"/>
    <mergeCell ref="D51:D52"/>
    <mergeCell ref="C62:C64"/>
    <mergeCell ref="D62:D64"/>
    <mergeCell ref="C59:C61"/>
    <mergeCell ref="D59:D61"/>
    <mergeCell ref="C15:C16"/>
    <mergeCell ref="D15:D16"/>
    <mergeCell ref="C17:C18"/>
    <mergeCell ref="D17:D18"/>
    <mergeCell ref="A124:A125"/>
    <mergeCell ref="B124:B125"/>
    <mergeCell ref="A69:A70"/>
    <mergeCell ref="B69:B70"/>
    <mergeCell ref="A72:A76"/>
    <mergeCell ref="B72:B76"/>
    <mergeCell ref="A92:A107"/>
    <mergeCell ref="B92:B107"/>
    <mergeCell ref="A111:A113"/>
    <mergeCell ref="B111:B113"/>
    <mergeCell ref="B115:B116"/>
    <mergeCell ref="A115:A116"/>
    <mergeCell ref="C20:C21"/>
    <mergeCell ref="C22:C35"/>
    <mergeCell ref="C54:C55"/>
    <mergeCell ref="C56:C57"/>
    <mergeCell ref="C45:C46"/>
    <mergeCell ref="C48:C50"/>
    <mergeCell ref="C51:C52"/>
    <mergeCell ref="C36:C44"/>
    <mergeCell ref="D20:D21"/>
    <mergeCell ref="D22:D35"/>
    <mergeCell ref="D54:D55"/>
    <mergeCell ref="D56:D57"/>
    <mergeCell ref="D45:D46"/>
    <mergeCell ref="D48:D50"/>
    <mergeCell ref="D36:D44"/>
    <mergeCell ref="A78:A85"/>
    <mergeCell ref="B78:B85"/>
    <mergeCell ref="A87:A90"/>
    <mergeCell ref="B87:B90"/>
    <mergeCell ref="A54:A64"/>
    <mergeCell ref="B54:B64"/>
    <mergeCell ref="A66:A67"/>
    <mergeCell ref="B66:B67"/>
    <mergeCell ref="A2:B2"/>
    <mergeCell ref="B3:B46"/>
    <mergeCell ref="A3:A46"/>
    <mergeCell ref="A48:A52"/>
    <mergeCell ref="B48:B52"/>
    <mergeCell ref="D9:D14"/>
    <mergeCell ref="C9:C14"/>
    <mergeCell ref="D6:D8"/>
    <mergeCell ref="C6:C8"/>
    <mergeCell ref="C3:C5"/>
    <mergeCell ref="D3:D5"/>
  </mergeCells>
  <phoneticPr fontId="27" type="noConversion"/>
  <printOptions horizontalCentered="1"/>
  <pageMargins left="0.70866141732283472" right="0.70866141732283472" top="0.74803149606299213" bottom="0.31496062992125984" header="0.31496062992125984" footer="0.31496062992125984"/>
  <pageSetup paperSize="8" scale="64" fitToHeight="0" orientation="landscape" r:id="rId4"/>
  <rowBreaks count="1" manualBreakCount="1">
    <brk id="10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RowHeight="15"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U65401"/>
  <sheetViews>
    <sheetView topLeftCell="A22" zoomScaleNormal="100" workbookViewId="0">
      <selection activeCell="B73" sqref="B73:F73"/>
    </sheetView>
  </sheetViews>
  <sheetFormatPr defaultColWidth="9.140625" defaultRowHeight="12.75" x14ac:dyDescent="0.25"/>
  <cols>
    <col min="1" max="1" width="8.5703125" style="50" customWidth="1"/>
    <col min="2" max="3" width="12.28515625" style="50" customWidth="1"/>
    <col min="4" max="4" width="6.42578125" style="50" customWidth="1"/>
    <col min="5" max="5" width="10.42578125" style="50" bestFit="1" customWidth="1"/>
    <col min="6" max="6" width="4.85546875" style="50" customWidth="1"/>
    <col min="7" max="7" width="6.5703125" style="50" customWidth="1"/>
    <col min="8" max="8" width="4.42578125" style="50" customWidth="1"/>
    <col min="9" max="9" width="6.5703125" style="50" customWidth="1"/>
    <col min="10" max="10" width="7.140625" style="50" customWidth="1"/>
    <col min="11" max="11" width="6.5703125" style="50" customWidth="1"/>
    <col min="12" max="12" width="6.85546875" style="50" customWidth="1"/>
    <col min="13" max="14" width="6.5703125" style="50" customWidth="1"/>
    <col min="15" max="15" width="9.140625" style="50"/>
    <col min="16" max="16" width="2.85546875" style="50" customWidth="1"/>
    <col min="17" max="17" width="7.140625" style="50" customWidth="1"/>
    <col min="18" max="18" width="4.5703125" style="50" customWidth="1"/>
    <col min="19" max="244" width="9.140625" style="50"/>
    <col min="245" max="245" width="14.140625" style="50" bestFit="1" customWidth="1"/>
    <col min="246" max="16384" width="9.140625" style="50"/>
  </cols>
  <sheetData>
    <row r="1" spans="1:23" ht="18" customHeight="1" thickBot="1" x14ac:dyDescent="0.3">
      <c r="A1" s="520" t="s">
        <v>387</v>
      </c>
      <c r="B1" s="520"/>
      <c r="C1" s="520"/>
      <c r="D1" s="520"/>
      <c r="E1" s="520"/>
      <c r="F1" s="520"/>
      <c r="G1" s="520"/>
      <c r="H1" s="520"/>
      <c r="I1" s="520"/>
      <c r="J1" s="520"/>
      <c r="K1" s="520"/>
      <c r="L1" s="520"/>
      <c r="M1" s="520"/>
      <c r="N1" s="520"/>
    </row>
    <row r="2" spans="1:23" ht="26.25" customHeight="1" x14ac:dyDescent="0.25">
      <c r="A2" s="51"/>
      <c r="B2" s="51"/>
      <c r="C2" s="51"/>
      <c r="D2" s="51"/>
      <c r="E2" s="51"/>
      <c r="F2" s="51"/>
      <c r="G2" s="51"/>
      <c r="H2" s="51"/>
      <c r="I2" s="51"/>
      <c r="J2" s="51"/>
      <c r="K2" s="51"/>
      <c r="L2" s="51"/>
      <c r="M2" s="51"/>
      <c r="N2" s="51"/>
      <c r="O2" s="52"/>
      <c r="P2" s="52"/>
      <c r="Q2" s="52"/>
      <c r="R2" s="52"/>
      <c r="S2" s="52"/>
      <c r="T2" s="52"/>
      <c r="U2" s="52"/>
      <c r="V2" s="52"/>
      <c r="W2" s="52"/>
    </row>
    <row r="3" spans="1:23" s="52" customFormat="1" ht="31.7" customHeight="1" x14ac:dyDescent="0.25">
      <c r="A3" s="521" t="s">
        <v>385</v>
      </c>
      <c r="B3" s="522"/>
      <c r="C3" s="522"/>
      <c r="D3" s="523"/>
      <c r="E3" s="524" t="s">
        <v>719</v>
      </c>
      <c r="F3" s="525"/>
      <c r="G3" s="525"/>
      <c r="H3" s="526"/>
      <c r="I3" s="988" t="s">
        <v>358</v>
      </c>
      <c r="J3" s="988"/>
      <c r="K3" s="988"/>
      <c r="L3" s="988"/>
      <c r="M3" s="988"/>
      <c r="N3" s="988"/>
    </row>
    <row r="4" spans="1:23" s="52" customFormat="1" ht="12.75" customHeight="1" x14ac:dyDescent="0.25">
      <c r="A4" s="529" t="s">
        <v>386</v>
      </c>
      <c r="B4" s="530"/>
      <c r="C4" s="530"/>
      <c r="D4" s="531"/>
      <c r="E4" s="535" t="s">
        <v>493</v>
      </c>
      <c r="F4" s="536"/>
      <c r="G4" s="536"/>
      <c r="H4" s="536"/>
      <c r="I4" s="537" t="s">
        <v>359</v>
      </c>
      <c r="J4" s="538"/>
      <c r="K4" s="538"/>
      <c r="L4" s="992"/>
      <c r="M4" s="992"/>
      <c r="N4" s="993"/>
    </row>
    <row r="5" spans="1:23" s="52" customFormat="1" ht="13.7" customHeight="1" x14ac:dyDescent="0.25">
      <c r="A5" s="532"/>
      <c r="B5" s="533"/>
      <c r="C5" s="533"/>
      <c r="D5" s="534"/>
      <c r="E5" s="536"/>
      <c r="F5" s="536"/>
      <c r="G5" s="536"/>
      <c r="H5" s="536"/>
      <c r="I5" s="994"/>
      <c r="J5" s="995"/>
      <c r="K5" s="995"/>
      <c r="L5" s="995"/>
      <c r="M5" s="995"/>
      <c r="N5" s="996"/>
    </row>
    <row r="6" spans="1:23" s="52" customFormat="1" ht="21.75" customHeight="1" x14ac:dyDescent="0.25">
      <c r="A6" s="557" t="s">
        <v>279</v>
      </c>
      <c r="B6" s="558"/>
      <c r="C6" s="558"/>
      <c r="D6" s="559"/>
      <c r="E6" s="563" t="s">
        <v>370</v>
      </c>
      <c r="F6" s="563"/>
      <c r="G6" s="563"/>
      <c r="H6" s="564"/>
      <c r="I6" s="997" t="s">
        <v>280</v>
      </c>
      <c r="J6" s="997"/>
      <c r="K6" s="997"/>
      <c r="L6" s="997"/>
      <c r="M6" s="997"/>
      <c r="N6" s="997"/>
    </row>
    <row r="7" spans="1:23" s="52" customFormat="1" ht="15.75" customHeight="1" x14ac:dyDescent="0.25">
      <c r="A7" s="560"/>
      <c r="B7" s="561"/>
      <c r="C7" s="561"/>
      <c r="D7" s="562"/>
      <c r="E7" s="565"/>
      <c r="F7" s="565"/>
      <c r="G7" s="565"/>
      <c r="H7" s="566"/>
      <c r="I7" s="998">
        <v>2026</v>
      </c>
      <c r="J7" s="999"/>
      <c r="K7" s="1000">
        <v>2027</v>
      </c>
      <c r="L7" s="1000"/>
      <c r="M7" s="1000">
        <v>2028</v>
      </c>
      <c r="N7" s="1000"/>
    </row>
    <row r="8" spans="1:23" s="52" customFormat="1" ht="19.5" customHeight="1" x14ac:dyDescent="0.25">
      <c r="A8" s="544" t="s">
        <v>281</v>
      </c>
      <c r="B8" s="545"/>
      <c r="C8" s="545"/>
      <c r="D8" s="546"/>
      <c r="E8" s="547" t="s">
        <v>371</v>
      </c>
      <c r="F8" s="547"/>
      <c r="G8" s="547"/>
      <c r="H8" s="548"/>
      <c r="I8" s="989" t="s">
        <v>282</v>
      </c>
      <c r="J8" s="990"/>
      <c r="K8" s="991" t="s">
        <v>282</v>
      </c>
      <c r="L8" s="991"/>
      <c r="M8" s="991" t="s">
        <v>282</v>
      </c>
      <c r="N8" s="991"/>
    </row>
    <row r="9" spans="1:23" ht="38.25" customHeight="1" x14ac:dyDescent="0.25">
      <c r="A9" s="552" t="s">
        <v>283</v>
      </c>
      <c r="B9" s="553"/>
      <c r="C9" s="573" t="s">
        <v>323</v>
      </c>
      <c r="D9" s="555"/>
      <c r="E9" s="555"/>
      <c r="F9" s="555"/>
      <c r="G9" s="555"/>
      <c r="H9" s="555"/>
      <c r="I9" s="555"/>
      <c r="J9" s="555"/>
      <c r="K9" s="555"/>
      <c r="L9" s="555"/>
      <c r="M9" s="555"/>
      <c r="N9" s="556"/>
    </row>
    <row r="10" spans="1:23" ht="19.5" customHeight="1" x14ac:dyDescent="0.25">
      <c r="A10" s="576" t="s">
        <v>284</v>
      </c>
      <c r="B10" s="577"/>
      <c r="C10" s="1001" t="s">
        <v>946</v>
      </c>
      <c r="D10" s="1002"/>
      <c r="E10" s="1002"/>
      <c r="F10" s="1002"/>
      <c r="G10" s="1002"/>
      <c r="H10" s="1002"/>
      <c r="I10" s="1002"/>
      <c r="J10" s="1002"/>
      <c r="K10" s="1002"/>
      <c r="L10" s="1002"/>
      <c r="M10" s="1002"/>
      <c r="N10" s="1003"/>
    </row>
    <row r="11" spans="1:23" ht="19.5" customHeight="1" x14ac:dyDescent="0.25">
      <c r="A11" s="578"/>
      <c r="B11" s="579"/>
      <c r="C11" s="1004"/>
      <c r="D11" s="1005"/>
      <c r="E11" s="1005"/>
      <c r="F11" s="1005"/>
      <c r="G11" s="1005"/>
      <c r="H11" s="1005"/>
      <c r="I11" s="1005"/>
      <c r="J11" s="1005"/>
      <c r="K11" s="1005"/>
      <c r="L11" s="1005"/>
      <c r="M11" s="1005"/>
      <c r="N11" s="1006"/>
    </row>
    <row r="12" spans="1:23" ht="22.7" customHeight="1" x14ac:dyDescent="0.25">
      <c r="A12" s="578"/>
      <c r="B12" s="579"/>
      <c r="C12" s="1004"/>
      <c r="D12" s="1005"/>
      <c r="E12" s="1005"/>
      <c r="F12" s="1005"/>
      <c r="G12" s="1005"/>
      <c r="H12" s="1005"/>
      <c r="I12" s="1005"/>
      <c r="J12" s="1005"/>
      <c r="K12" s="1005"/>
      <c r="L12" s="1005"/>
      <c r="M12" s="1005"/>
      <c r="N12" s="1006"/>
    </row>
    <row r="13" spans="1:23" ht="31.7" customHeight="1" x14ac:dyDescent="0.25">
      <c r="A13" s="578"/>
      <c r="B13" s="579"/>
      <c r="C13" s="1004"/>
      <c r="D13" s="1005"/>
      <c r="E13" s="1005"/>
      <c r="F13" s="1005"/>
      <c r="G13" s="1005"/>
      <c r="H13" s="1005"/>
      <c r="I13" s="1005"/>
      <c r="J13" s="1005"/>
      <c r="K13" s="1005"/>
      <c r="L13" s="1005"/>
      <c r="M13" s="1005"/>
      <c r="N13" s="1006"/>
    </row>
    <row r="14" spans="1:23" ht="18.95" hidden="1" customHeight="1" x14ac:dyDescent="0.25">
      <c r="A14" s="578"/>
      <c r="B14" s="579"/>
      <c r="C14" s="1004"/>
      <c r="D14" s="1005"/>
      <c r="E14" s="1005"/>
      <c r="F14" s="1005"/>
      <c r="G14" s="1005"/>
      <c r="H14" s="1005"/>
      <c r="I14" s="1005"/>
      <c r="J14" s="1005"/>
      <c r="K14" s="1005"/>
      <c r="L14" s="1005"/>
      <c r="M14" s="1005"/>
      <c r="N14" s="1006"/>
    </row>
    <row r="15" spans="1:23" ht="16.5" hidden="1" customHeight="1" x14ac:dyDescent="0.25">
      <c r="A15" s="578"/>
      <c r="B15" s="579"/>
      <c r="C15" s="1004"/>
      <c r="D15" s="1005"/>
      <c r="E15" s="1005"/>
      <c r="F15" s="1005"/>
      <c r="G15" s="1005"/>
      <c r="H15" s="1005"/>
      <c r="I15" s="1005"/>
      <c r="J15" s="1005"/>
      <c r="K15" s="1005"/>
      <c r="L15" s="1005"/>
      <c r="M15" s="1005"/>
      <c r="N15" s="1006"/>
    </row>
    <row r="16" spans="1:23" ht="23.25" hidden="1" customHeight="1" x14ac:dyDescent="0.25">
      <c r="A16" s="578"/>
      <c r="B16" s="579"/>
      <c r="C16" s="1004"/>
      <c r="D16" s="1005"/>
      <c r="E16" s="1005"/>
      <c r="F16" s="1005"/>
      <c r="G16" s="1005"/>
      <c r="H16" s="1005"/>
      <c r="I16" s="1005"/>
      <c r="J16" s="1005"/>
      <c r="K16" s="1005"/>
      <c r="L16" s="1005"/>
      <c r="M16" s="1005"/>
      <c r="N16" s="1006"/>
    </row>
    <row r="17" spans="1:29" ht="20.25" hidden="1" customHeight="1" x14ac:dyDescent="0.25">
      <c r="A17" s="578"/>
      <c r="B17" s="579"/>
      <c r="C17" s="1004"/>
      <c r="D17" s="1005"/>
      <c r="E17" s="1005"/>
      <c r="F17" s="1005"/>
      <c r="G17" s="1005"/>
      <c r="H17" s="1005"/>
      <c r="I17" s="1005"/>
      <c r="J17" s="1005"/>
      <c r="K17" s="1005"/>
      <c r="L17" s="1005"/>
      <c r="M17" s="1005"/>
      <c r="N17" s="1006"/>
    </row>
    <row r="18" spans="1:29" ht="13.7" hidden="1" customHeight="1" x14ac:dyDescent="0.25">
      <c r="A18" s="578"/>
      <c r="B18" s="579"/>
      <c r="C18" s="1004"/>
      <c r="D18" s="1005"/>
      <c r="E18" s="1005"/>
      <c r="F18" s="1005"/>
      <c r="G18" s="1005"/>
      <c r="H18" s="1005"/>
      <c r="I18" s="1005"/>
      <c r="J18" s="1005"/>
      <c r="K18" s="1005"/>
      <c r="L18" s="1005"/>
      <c r="M18" s="1005"/>
      <c r="N18" s="1006"/>
    </row>
    <row r="19" spans="1:29" ht="13.7" hidden="1" customHeight="1" x14ac:dyDescent="0.25">
      <c r="A19" s="578"/>
      <c r="B19" s="579"/>
      <c r="C19" s="1004"/>
      <c r="D19" s="1005"/>
      <c r="E19" s="1005"/>
      <c r="F19" s="1005"/>
      <c r="G19" s="1005"/>
      <c r="H19" s="1005"/>
      <c r="I19" s="1005"/>
      <c r="J19" s="1005"/>
      <c r="K19" s="1005"/>
      <c r="L19" s="1005"/>
      <c r="M19" s="1005"/>
      <c r="N19" s="1006"/>
    </row>
    <row r="20" spans="1:29" ht="13.7" customHeight="1" x14ac:dyDescent="0.25">
      <c r="A20" s="578"/>
      <c r="B20" s="579"/>
      <c r="C20" s="1004"/>
      <c r="D20" s="1005"/>
      <c r="E20" s="1005"/>
      <c r="F20" s="1005"/>
      <c r="G20" s="1005"/>
      <c r="H20" s="1005"/>
      <c r="I20" s="1005"/>
      <c r="J20" s="1005"/>
      <c r="K20" s="1005"/>
      <c r="L20" s="1005"/>
      <c r="M20" s="1005"/>
      <c r="N20" s="1006"/>
    </row>
    <row r="21" spans="1:29" ht="13.7" customHeight="1" x14ac:dyDescent="0.25">
      <c r="A21" s="578"/>
      <c r="B21" s="579"/>
      <c r="C21" s="1004"/>
      <c r="D21" s="1005"/>
      <c r="E21" s="1005"/>
      <c r="F21" s="1005"/>
      <c r="G21" s="1005"/>
      <c r="H21" s="1005"/>
      <c r="I21" s="1005"/>
      <c r="J21" s="1005"/>
      <c r="K21" s="1005"/>
      <c r="L21" s="1005"/>
      <c r="M21" s="1005"/>
      <c r="N21" s="1006"/>
    </row>
    <row r="22" spans="1:29" ht="409.6" customHeight="1" x14ac:dyDescent="0.25">
      <c r="A22" s="580"/>
      <c r="B22" s="581"/>
      <c r="C22" s="1007"/>
      <c r="D22" s="1008"/>
      <c r="E22" s="1008"/>
      <c r="F22" s="1008"/>
      <c r="G22" s="1008"/>
      <c r="H22" s="1008"/>
      <c r="I22" s="1008"/>
      <c r="J22" s="1008"/>
      <c r="K22" s="1008"/>
      <c r="L22" s="1008"/>
      <c r="M22" s="1008"/>
      <c r="N22" s="1009"/>
    </row>
    <row r="23" spans="1:29" ht="18.95" customHeight="1" x14ac:dyDescent="0.25">
      <c r="A23" s="591" t="s">
        <v>285</v>
      </c>
      <c r="B23" s="592"/>
      <c r="C23" s="592"/>
      <c r="D23" s="592"/>
      <c r="E23" s="592"/>
      <c r="F23" s="592"/>
      <c r="G23" s="592"/>
      <c r="H23" s="592"/>
      <c r="I23" s="592"/>
      <c r="J23" s="592"/>
      <c r="K23" s="592"/>
      <c r="L23" s="592"/>
      <c r="M23" s="592"/>
      <c r="N23" s="593"/>
      <c r="R23" s="53"/>
      <c r="S23" s="53"/>
      <c r="T23" s="53"/>
      <c r="U23" s="53"/>
      <c r="V23" s="53"/>
      <c r="W23" s="53"/>
      <c r="X23" s="53"/>
      <c r="Y23" s="53"/>
      <c r="Z23" s="53"/>
      <c r="AA23" s="53"/>
      <c r="AB23" s="53"/>
      <c r="AC23" s="53"/>
    </row>
    <row r="24" spans="1:29" ht="31.7" customHeight="1" x14ac:dyDescent="0.25">
      <c r="A24" s="54">
        <v>1</v>
      </c>
      <c r="B24" s="570" t="s">
        <v>324</v>
      </c>
      <c r="C24" s="571"/>
      <c r="D24" s="571"/>
      <c r="E24" s="571"/>
      <c r="F24" s="571"/>
      <c r="G24" s="572"/>
      <c r="H24" s="54">
        <v>6</v>
      </c>
      <c r="I24" s="570" t="s">
        <v>325</v>
      </c>
      <c r="J24" s="571"/>
      <c r="K24" s="571"/>
      <c r="L24" s="571"/>
      <c r="M24" s="571"/>
      <c r="N24" s="572"/>
      <c r="R24" s="53"/>
      <c r="S24" s="53"/>
      <c r="T24" s="53"/>
      <c r="U24" s="53"/>
      <c r="V24" s="53"/>
      <c r="W24" s="53"/>
      <c r="X24" s="53"/>
      <c r="Y24" s="53"/>
      <c r="Z24" s="53"/>
      <c r="AA24" s="53"/>
      <c r="AB24" s="53"/>
      <c r="AC24" s="53"/>
    </row>
    <row r="25" spans="1:29" ht="40.700000000000003" customHeight="1" x14ac:dyDescent="0.25">
      <c r="A25" s="54">
        <v>2</v>
      </c>
      <c r="B25" s="570" t="s">
        <v>326</v>
      </c>
      <c r="C25" s="571"/>
      <c r="D25" s="571"/>
      <c r="E25" s="571"/>
      <c r="F25" s="571"/>
      <c r="G25" s="572"/>
      <c r="H25" s="54">
        <v>7</v>
      </c>
      <c r="I25" s="570" t="s">
        <v>327</v>
      </c>
      <c r="J25" s="571"/>
      <c r="K25" s="571"/>
      <c r="L25" s="571"/>
      <c r="M25" s="571"/>
      <c r="N25" s="572"/>
      <c r="R25" s="53"/>
      <c r="S25" s="53"/>
      <c r="T25" s="53"/>
      <c r="U25" s="53"/>
      <c r="V25" s="53"/>
      <c r="W25" s="53"/>
      <c r="X25" s="53"/>
      <c r="Y25" s="53"/>
      <c r="Z25" s="53"/>
      <c r="AA25" s="53"/>
      <c r="AB25" s="53"/>
      <c r="AC25" s="53"/>
    </row>
    <row r="26" spans="1:29" ht="32.25" customHeight="1" x14ac:dyDescent="0.25">
      <c r="A26" s="54">
        <v>3</v>
      </c>
      <c r="B26" s="570" t="s">
        <v>328</v>
      </c>
      <c r="C26" s="571"/>
      <c r="D26" s="571"/>
      <c r="E26" s="571"/>
      <c r="F26" s="571"/>
      <c r="G26" s="572"/>
      <c r="H26" s="54">
        <v>8</v>
      </c>
      <c r="I26" s="570" t="s">
        <v>364</v>
      </c>
      <c r="J26" s="571"/>
      <c r="K26" s="571"/>
      <c r="L26" s="571"/>
      <c r="M26" s="571"/>
      <c r="N26" s="572"/>
      <c r="R26" s="53"/>
      <c r="S26" s="53"/>
      <c r="T26" s="53"/>
      <c r="U26" s="53"/>
      <c r="V26" s="53"/>
      <c r="W26" s="53"/>
      <c r="X26" s="53"/>
      <c r="Y26" s="53"/>
      <c r="Z26" s="53"/>
      <c r="AA26" s="53"/>
      <c r="AB26" s="53"/>
      <c r="AC26" s="53"/>
    </row>
    <row r="27" spans="1:29" ht="33.75" customHeight="1" x14ac:dyDescent="0.25">
      <c r="A27" s="54">
        <v>4</v>
      </c>
      <c r="B27" s="570" t="s">
        <v>365</v>
      </c>
      <c r="C27" s="571"/>
      <c r="D27" s="571"/>
      <c r="E27" s="571"/>
      <c r="F27" s="571"/>
      <c r="G27" s="572"/>
      <c r="H27" s="54">
        <v>9</v>
      </c>
      <c r="I27" s="570" t="s">
        <v>677</v>
      </c>
      <c r="J27" s="571"/>
      <c r="K27" s="571"/>
      <c r="L27" s="571"/>
      <c r="M27" s="571"/>
      <c r="N27" s="572"/>
    </row>
    <row r="28" spans="1:29" ht="43.5" customHeight="1" x14ac:dyDescent="0.25">
      <c r="A28" s="54">
        <v>5</v>
      </c>
      <c r="B28" s="570" t="s">
        <v>360</v>
      </c>
      <c r="C28" s="571"/>
      <c r="D28" s="571"/>
      <c r="E28" s="571"/>
      <c r="F28" s="571"/>
      <c r="G28" s="572"/>
      <c r="H28" s="54">
        <v>10</v>
      </c>
      <c r="I28" s="599" t="s">
        <v>679</v>
      </c>
      <c r="J28" s="599"/>
      <c r="K28" s="599"/>
      <c r="L28" s="599"/>
      <c r="M28" s="599"/>
      <c r="N28" s="599"/>
    </row>
    <row r="29" spans="1:29" ht="15" x14ac:dyDescent="0.25">
      <c r="A29" s="1010" t="s">
        <v>286</v>
      </c>
      <c r="B29" s="1011"/>
      <c r="C29" s="1011"/>
      <c r="D29" s="1011"/>
      <c r="E29" s="1011"/>
      <c r="F29" s="1011"/>
      <c r="G29" s="1011"/>
      <c r="H29" s="1011"/>
      <c r="I29" s="1011"/>
      <c r="J29" s="1011"/>
      <c r="K29" s="1011"/>
      <c r="L29" s="1011"/>
      <c r="M29" s="1011"/>
      <c r="N29" s="1011"/>
      <c r="O29" s="1012"/>
      <c r="P29" s="1012"/>
      <c r="Q29" s="1012"/>
      <c r="R29" s="1013"/>
    </row>
    <row r="30" spans="1:29" ht="27.95" customHeight="1" x14ac:dyDescent="0.25">
      <c r="A30" s="603" t="s">
        <v>287</v>
      </c>
      <c r="B30" s="604"/>
      <c r="C30" s="604"/>
      <c r="D30" s="604"/>
      <c r="E30" s="604"/>
      <c r="F30" s="604"/>
      <c r="G30" s="604"/>
      <c r="H30" s="605"/>
      <c r="I30" s="591" t="s">
        <v>909</v>
      </c>
      <c r="J30" s="593"/>
      <c r="K30" s="606" t="s">
        <v>910</v>
      </c>
      <c r="L30" s="606"/>
      <c r="M30" s="594" t="s">
        <v>288</v>
      </c>
      <c r="N30" s="594"/>
      <c r="O30" s="594">
        <v>2027</v>
      </c>
      <c r="P30" s="594"/>
      <c r="Q30" s="594">
        <v>2028</v>
      </c>
      <c r="R30" s="594"/>
    </row>
    <row r="31" spans="1:29" x14ac:dyDescent="0.25">
      <c r="A31" s="595" t="s">
        <v>329</v>
      </c>
      <c r="B31" s="596"/>
      <c r="C31" s="596"/>
      <c r="D31" s="596"/>
      <c r="E31" s="596"/>
      <c r="F31" s="596"/>
      <c r="G31" s="596"/>
      <c r="H31" s="597"/>
      <c r="I31" s="598">
        <v>4</v>
      </c>
      <c r="J31" s="598"/>
      <c r="K31" s="1015"/>
      <c r="L31" s="1015"/>
      <c r="M31" s="598"/>
      <c r="N31" s="598"/>
      <c r="O31" s="598">
        <v>4</v>
      </c>
      <c r="P31" s="598"/>
      <c r="Q31" s="598">
        <v>4</v>
      </c>
      <c r="R31" s="598"/>
    </row>
    <row r="32" spans="1:29" x14ac:dyDescent="0.25">
      <c r="A32" s="595" t="s">
        <v>330</v>
      </c>
      <c r="B32" s="596"/>
      <c r="C32" s="596"/>
      <c r="D32" s="596"/>
      <c r="E32" s="596"/>
      <c r="F32" s="596"/>
      <c r="G32" s="596"/>
      <c r="H32" s="597"/>
      <c r="I32" s="598" t="s">
        <v>331</v>
      </c>
      <c r="J32" s="598"/>
      <c r="K32" s="1015"/>
      <c r="L32" s="1015"/>
      <c r="M32" s="598"/>
      <c r="N32" s="598"/>
      <c r="O32" s="598" t="s">
        <v>331</v>
      </c>
      <c r="P32" s="598"/>
      <c r="Q32" s="598" t="s">
        <v>331</v>
      </c>
      <c r="R32" s="598"/>
    </row>
    <row r="33" spans="1:18" x14ac:dyDescent="0.25">
      <c r="A33" s="595" t="s">
        <v>332</v>
      </c>
      <c r="B33" s="596"/>
      <c r="C33" s="596"/>
      <c r="D33" s="596"/>
      <c r="E33" s="596"/>
      <c r="F33" s="596"/>
      <c r="G33" s="596"/>
      <c r="H33" s="597"/>
      <c r="I33" s="1014">
        <v>1</v>
      </c>
      <c r="J33" s="598"/>
      <c r="K33" s="1015"/>
      <c r="L33" s="1015"/>
      <c r="M33" s="598"/>
      <c r="N33" s="598"/>
      <c r="O33" s="1014">
        <v>1</v>
      </c>
      <c r="P33" s="598"/>
      <c r="Q33" s="1014">
        <v>1</v>
      </c>
      <c r="R33" s="598"/>
    </row>
    <row r="34" spans="1:18" ht="14.25" customHeight="1" x14ac:dyDescent="0.25">
      <c r="A34" s="1020"/>
      <c r="B34" s="1021"/>
      <c r="C34" s="1021"/>
      <c r="D34" s="1021"/>
      <c r="E34" s="1021"/>
      <c r="F34" s="1021"/>
      <c r="G34" s="1021"/>
      <c r="H34" s="1022"/>
      <c r="I34" s="1018"/>
      <c r="J34" s="1019"/>
      <c r="K34" s="1018"/>
      <c r="L34" s="1019"/>
      <c r="M34" s="1016"/>
      <c r="N34" s="1017"/>
      <c r="O34" s="1016">
        <v>1</v>
      </c>
      <c r="P34" s="1017"/>
      <c r="Q34" s="1016">
        <v>1</v>
      </c>
      <c r="R34" s="1017"/>
    </row>
    <row r="35" spans="1:18" ht="39" customHeight="1" x14ac:dyDescent="0.25">
      <c r="A35" s="595" t="s">
        <v>334</v>
      </c>
      <c r="B35" s="596"/>
      <c r="C35" s="596"/>
      <c r="D35" s="596"/>
      <c r="E35" s="596"/>
      <c r="F35" s="596"/>
      <c r="G35" s="596"/>
      <c r="H35" s="597"/>
      <c r="I35" s="598"/>
      <c r="J35" s="598"/>
      <c r="K35" s="1015"/>
      <c r="L35" s="1015"/>
      <c r="M35" s="598"/>
      <c r="N35" s="598"/>
      <c r="O35" s="598"/>
      <c r="P35" s="598"/>
      <c r="Q35" s="598"/>
      <c r="R35" s="598"/>
    </row>
    <row r="36" spans="1:18" ht="24.75" customHeight="1" x14ac:dyDescent="0.25">
      <c r="A36" s="603" t="s">
        <v>289</v>
      </c>
      <c r="B36" s="604"/>
      <c r="C36" s="604"/>
      <c r="D36" s="604"/>
      <c r="E36" s="604"/>
      <c r="F36" s="604"/>
      <c r="G36" s="604"/>
      <c r="H36" s="605"/>
      <c r="I36" s="591" t="s">
        <v>909</v>
      </c>
      <c r="J36" s="593"/>
      <c r="K36" s="606" t="s">
        <v>910</v>
      </c>
      <c r="L36" s="606"/>
      <c r="M36" s="594" t="s">
        <v>288</v>
      </c>
      <c r="N36" s="594"/>
      <c r="O36" s="594">
        <v>2027</v>
      </c>
      <c r="P36" s="594"/>
      <c r="Q36" s="594">
        <v>2028</v>
      </c>
      <c r="R36" s="594"/>
    </row>
    <row r="37" spans="1:18" ht="15.75" customHeight="1" x14ac:dyDescent="0.25">
      <c r="A37" s="595" t="s">
        <v>361</v>
      </c>
      <c r="B37" s="596"/>
      <c r="C37" s="596"/>
      <c r="D37" s="596"/>
      <c r="E37" s="596"/>
      <c r="F37" s="596"/>
      <c r="G37" s="596"/>
      <c r="H37" s="597"/>
      <c r="I37" s="607">
        <v>43496</v>
      </c>
      <c r="J37" s="598"/>
      <c r="K37" s="1023"/>
      <c r="L37" s="1024"/>
      <c r="M37" s="598"/>
      <c r="N37" s="598"/>
      <c r="O37" s="607">
        <v>45688</v>
      </c>
      <c r="P37" s="598"/>
      <c r="Q37" s="607">
        <v>45688</v>
      </c>
      <c r="R37" s="598"/>
    </row>
    <row r="38" spans="1:18" ht="20.25" customHeight="1" x14ac:dyDescent="0.25">
      <c r="A38" s="595" t="s">
        <v>326</v>
      </c>
      <c r="B38" s="596"/>
      <c r="C38" s="596"/>
      <c r="D38" s="596"/>
      <c r="E38" s="596"/>
      <c r="F38" s="596"/>
      <c r="G38" s="596"/>
      <c r="H38" s="597"/>
      <c r="I38" s="607">
        <v>45777</v>
      </c>
      <c r="J38" s="598"/>
      <c r="K38" s="1023"/>
      <c r="L38" s="1024"/>
      <c r="M38" s="598"/>
      <c r="N38" s="598"/>
      <c r="O38" s="607">
        <v>45777</v>
      </c>
      <c r="P38" s="598"/>
      <c r="Q38" s="607">
        <v>45777</v>
      </c>
      <c r="R38" s="598"/>
    </row>
    <row r="39" spans="1:18" ht="26.25" customHeight="1" x14ac:dyDescent="0.25">
      <c r="A39" s="595" t="s">
        <v>362</v>
      </c>
      <c r="B39" s="596"/>
      <c r="C39" s="596"/>
      <c r="D39" s="596"/>
      <c r="E39" s="596"/>
      <c r="F39" s="596"/>
      <c r="G39" s="596"/>
      <c r="H39" s="597"/>
      <c r="I39" s="607">
        <v>46006</v>
      </c>
      <c r="J39" s="598"/>
      <c r="K39" s="1025"/>
      <c r="L39" s="1026"/>
      <c r="M39" s="598"/>
      <c r="N39" s="598"/>
      <c r="O39" s="607">
        <v>44180</v>
      </c>
      <c r="P39" s="598"/>
      <c r="Q39" s="607">
        <v>46006</v>
      </c>
      <c r="R39" s="598"/>
    </row>
    <row r="40" spans="1:18" x14ac:dyDescent="0.25">
      <c r="A40" s="595" t="s">
        <v>363</v>
      </c>
      <c r="B40" s="596"/>
      <c r="C40" s="596"/>
      <c r="D40" s="596"/>
      <c r="E40" s="596"/>
      <c r="F40" s="596"/>
      <c r="G40" s="596"/>
      <c r="H40" s="597"/>
      <c r="I40" s="607">
        <v>46022</v>
      </c>
      <c r="J40" s="598"/>
      <c r="K40" s="1023"/>
      <c r="L40" s="1024"/>
      <c r="M40" s="598"/>
      <c r="N40" s="598"/>
      <c r="O40" s="607">
        <v>44196</v>
      </c>
      <c r="P40" s="598"/>
      <c r="Q40" s="607">
        <v>46022</v>
      </c>
      <c r="R40" s="598"/>
    </row>
    <row r="41" spans="1:18" ht="24.75" customHeight="1" x14ac:dyDescent="0.25">
      <c r="A41" s="1020"/>
      <c r="B41" s="1021"/>
      <c r="C41" s="1021"/>
      <c r="D41" s="1021"/>
      <c r="E41" s="1021"/>
      <c r="F41" s="1021"/>
      <c r="G41" s="1021"/>
      <c r="H41" s="1022"/>
      <c r="I41" s="607" t="s">
        <v>333</v>
      </c>
      <c r="J41" s="598"/>
      <c r="K41" s="607"/>
      <c r="L41" s="598"/>
      <c r="M41" s="598"/>
      <c r="N41" s="598"/>
      <c r="O41" s="607"/>
      <c r="P41" s="598"/>
      <c r="Q41" s="607"/>
      <c r="R41" s="598"/>
    </row>
    <row r="42" spans="1:18" ht="21.75" hidden="1" customHeight="1" x14ac:dyDescent="0.25">
      <c r="A42" s="595"/>
      <c r="B42" s="596"/>
      <c r="C42" s="596"/>
      <c r="D42" s="596"/>
      <c r="E42" s="596"/>
      <c r="F42" s="596"/>
      <c r="G42" s="596"/>
      <c r="H42" s="597"/>
      <c r="I42" s="607"/>
      <c r="J42" s="598"/>
      <c r="K42" s="607"/>
      <c r="L42" s="598"/>
      <c r="M42" s="598"/>
      <c r="N42" s="598"/>
      <c r="O42" s="607"/>
      <c r="P42" s="598"/>
      <c r="Q42" s="607"/>
      <c r="R42" s="598"/>
    </row>
    <row r="43" spans="1:18" ht="24.75" customHeight="1" x14ac:dyDescent="0.25">
      <c r="A43" s="603" t="s">
        <v>290</v>
      </c>
      <c r="B43" s="604"/>
      <c r="C43" s="604"/>
      <c r="D43" s="604"/>
      <c r="E43" s="604"/>
      <c r="F43" s="604"/>
      <c r="G43" s="604"/>
      <c r="H43" s="605"/>
      <c r="I43" s="591" t="s">
        <v>909</v>
      </c>
      <c r="J43" s="593"/>
      <c r="K43" s="606" t="s">
        <v>910</v>
      </c>
      <c r="L43" s="606"/>
      <c r="M43" s="594" t="s">
        <v>288</v>
      </c>
      <c r="N43" s="594"/>
      <c r="O43" s="594">
        <v>2027</v>
      </c>
      <c r="P43" s="594"/>
      <c r="Q43" s="594">
        <v>2028</v>
      </c>
      <c r="R43" s="594"/>
    </row>
    <row r="44" spans="1:18" ht="28.5" customHeight="1" x14ac:dyDescent="0.25">
      <c r="A44" s="595" t="s">
        <v>788</v>
      </c>
      <c r="B44" s="596"/>
      <c r="C44" s="596"/>
      <c r="D44" s="596"/>
      <c r="E44" s="596"/>
      <c r="F44" s="596"/>
      <c r="G44" s="596"/>
      <c r="H44" s="597"/>
      <c r="I44" s="1027" t="s">
        <v>338</v>
      </c>
      <c r="J44" s="1028"/>
      <c r="K44" s="1018"/>
      <c r="L44" s="1019"/>
      <c r="M44" s="1016"/>
      <c r="N44" s="1017"/>
      <c r="O44" s="1027"/>
      <c r="P44" s="1028"/>
      <c r="Q44" s="1027"/>
      <c r="R44" s="1028"/>
    </row>
    <row r="45" spans="1:18" ht="0.95" hidden="1" customHeight="1" x14ac:dyDescent="0.25">
      <c r="A45" s="595"/>
      <c r="B45" s="596"/>
      <c r="C45" s="596"/>
      <c r="D45" s="596"/>
      <c r="E45" s="596"/>
      <c r="F45" s="596"/>
      <c r="G45" s="596"/>
      <c r="H45" s="597"/>
      <c r="I45" s="608"/>
      <c r="J45" s="608"/>
      <c r="K45" s="1015"/>
      <c r="L45" s="1015"/>
      <c r="M45" s="598"/>
      <c r="N45" s="598"/>
      <c r="O45" s="598"/>
      <c r="P45" s="598"/>
      <c r="Q45" s="598"/>
      <c r="R45" s="598"/>
    </row>
    <row r="46" spans="1:18" ht="9.9499999999999993" customHeight="1" x14ac:dyDescent="0.25">
      <c r="A46" s="595"/>
      <c r="B46" s="596"/>
      <c r="C46" s="596"/>
      <c r="D46" s="596"/>
      <c r="E46" s="596"/>
      <c r="F46" s="596"/>
      <c r="G46" s="596"/>
      <c r="H46" s="597"/>
      <c r="I46" s="598"/>
      <c r="J46" s="598"/>
      <c r="K46" s="1015"/>
      <c r="L46" s="1015"/>
      <c r="M46" s="598"/>
      <c r="N46" s="598"/>
      <c r="O46" s="598"/>
      <c r="P46" s="598"/>
      <c r="Q46" s="598"/>
      <c r="R46" s="598"/>
    </row>
    <row r="47" spans="1:18" ht="18.95" customHeight="1" x14ac:dyDescent="0.25">
      <c r="A47" s="595"/>
      <c r="B47" s="596"/>
      <c r="C47" s="596"/>
      <c r="D47" s="596"/>
      <c r="E47" s="596"/>
      <c r="F47" s="596"/>
      <c r="G47" s="596"/>
      <c r="H47" s="597"/>
      <c r="I47" s="598"/>
      <c r="J47" s="598"/>
      <c r="K47" s="1015"/>
      <c r="L47" s="1015"/>
      <c r="M47" s="598"/>
      <c r="N47" s="598"/>
      <c r="O47" s="598"/>
      <c r="P47" s="598"/>
      <c r="Q47" s="598"/>
      <c r="R47" s="598"/>
    </row>
    <row r="48" spans="1:18" ht="39" customHeight="1" x14ac:dyDescent="0.25">
      <c r="A48" s="603" t="s">
        <v>291</v>
      </c>
      <c r="B48" s="604"/>
      <c r="C48" s="604"/>
      <c r="D48" s="604"/>
      <c r="E48" s="604"/>
      <c r="F48" s="604"/>
      <c r="G48" s="604"/>
      <c r="H48" s="605"/>
      <c r="I48" s="591" t="s">
        <v>909</v>
      </c>
      <c r="J48" s="593"/>
      <c r="K48" s="606" t="s">
        <v>910</v>
      </c>
      <c r="L48" s="606"/>
      <c r="M48" s="594" t="s">
        <v>288</v>
      </c>
      <c r="N48" s="594"/>
      <c r="O48" s="594">
        <v>2027</v>
      </c>
      <c r="P48" s="594"/>
      <c r="Q48" s="594">
        <v>2028</v>
      </c>
      <c r="R48" s="594"/>
    </row>
    <row r="49" spans="1:18" x14ac:dyDescent="0.25">
      <c r="A49" s="609" t="s">
        <v>336</v>
      </c>
      <c r="B49" s="610"/>
      <c r="C49" s="610"/>
      <c r="D49" s="610"/>
      <c r="E49" s="610"/>
      <c r="F49" s="610"/>
      <c r="G49" s="610"/>
      <c r="H49" s="611"/>
      <c r="I49" s="598">
        <v>0</v>
      </c>
      <c r="J49" s="598"/>
      <c r="K49" s="598"/>
      <c r="L49" s="598"/>
      <c r="M49" s="598"/>
      <c r="N49" s="598"/>
      <c r="O49" s="598">
        <v>0</v>
      </c>
      <c r="P49" s="598"/>
      <c r="Q49" s="598">
        <v>0</v>
      </c>
      <c r="R49" s="598"/>
    </row>
    <row r="50" spans="1:18" x14ac:dyDescent="0.25">
      <c r="A50" s="609" t="s">
        <v>366</v>
      </c>
      <c r="B50" s="610"/>
      <c r="C50" s="610"/>
      <c r="D50" s="610"/>
      <c r="E50" s="610"/>
      <c r="F50" s="610"/>
      <c r="G50" s="610"/>
      <c r="H50" s="611"/>
      <c r="I50" s="598">
        <v>0</v>
      </c>
      <c r="J50" s="598"/>
      <c r="K50" s="598"/>
      <c r="L50" s="598"/>
      <c r="M50" s="598"/>
      <c r="N50" s="598"/>
      <c r="O50" s="598">
        <v>0</v>
      </c>
      <c r="P50" s="598"/>
      <c r="Q50" s="598">
        <v>0</v>
      </c>
      <c r="R50" s="598"/>
    </row>
    <row r="51" spans="1:18" x14ac:dyDescent="0.25">
      <c r="A51" s="609" t="s">
        <v>337</v>
      </c>
      <c r="B51" s="610"/>
      <c r="C51" s="610"/>
      <c r="D51" s="610"/>
      <c r="E51" s="610"/>
      <c r="F51" s="610"/>
      <c r="G51" s="610"/>
      <c r="H51" s="611"/>
      <c r="I51" s="1014">
        <v>0.85</v>
      </c>
      <c r="J51" s="598"/>
      <c r="K51" s="1014"/>
      <c r="L51" s="598"/>
      <c r="M51" s="598"/>
      <c r="N51" s="598"/>
      <c r="O51" s="1014">
        <v>0.9</v>
      </c>
      <c r="P51" s="598"/>
      <c r="Q51" s="1014">
        <v>0.95</v>
      </c>
      <c r="R51" s="598"/>
    </row>
    <row r="52" spans="1:18" hidden="1" x14ac:dyDescent="0.25">
      <c r="A52" s="609"/>
      <c r="B52" s="610"/>
      <c r="C52" s="610"/>
      <c r="D52" s="610"/>
      <c r="E52" s="610"/>
      <c r="F52" s="610"/>
      <c r="G52" s="610"/>
      <c r="H52" s="611"/>
      <c r="I52" s="598"/>
      <c r="J52" s="598"/>
      <c r="K52" s="598"/>
      <c r="L52" s="598"/>
      <c r="M52" s="598"/>
      <c r="N52" s="598"/>
      <c r="O52" s="598"/>
      <c r="P52" s="598"/>
      <c r="Q52" s="598"/>
      <c r="R52" s="598"/>
    </row>
    <row r="53" spans="1:18" hidden="1" x14ac:dyDescent="0.25">
      <c r="A53" s="609"/>
      <c r="B53" s="610"/>
      <c r="C53" s="610"/>
      <c r="D53" s="610"/>
      <c r="E53" s="610"/>
      <c r="F53" s="610"/>
      <c r="G53" s="610"/>
      <c r="H53" s="611"/>
      <c r="I53" s="598"/>
      <c r="J53" s="598"/>
      <c r="K53" s="598"/>
      <c r="L53" s="598"/>
      <c r="M53" s="598"/>
      <c r="N53" s="598"/>
      <c r="O53" s="598"/>
      <c r="P53" s="598"/>
      <c r="Q53" s="598"/>
      <c r="R53" s="598"/>
    </row>
    <row r="54" spans="1:18" hidden="1" x14ac:dyDescent="0.25"/>
    <row r="55" spans="1:18" x14ac:dyDescent="0.25">
      <c r="A55" s="600" t="s">
        <v>292</v>
      </c>
      <c r="B55" s="601"/>
      <c r="C55" s="601"/>
      <c r="D55" s="601"/>
      <c r="E55" s="601"/>
      <c r="F55" s="601"/>
      <c r="G55" s="601"/>
      <c r="H55" s="601"/>
      <c r="I55" s="601"/>
      <c r="J55" s="601"/>
      <c r="K55" s="601"/>
      <c r="L55" s="601"/>
      <c r="M55" s="601"/>
      <c r="N55" s="602"/>
    </row>
    <row r="56" spans="1:18" ht="44.25" customHeight="1" x14ac:dyDescent="0.25">
      <c r="A56" s="594" t="s">
        <v>293</v>
      </c>
      <c r="B56" s="594"/>
      <c r="C56" s="57" t="s">
        <v>294</v>
      </c>
      <c r="D56" s="57" t="s">
        <v>295</v>
      </c>
      <c r="E56" s="57" t="s">
        <v>296</v>
      </c>
      <c r="F56" s="57" t="s">
        <v>297</v>
      </c>
      <c r="G56" s="57" t="s">
        <v>298</v>
      </c>
      <c r="H56" s="57" t="s">
        <v>299</v>
      </c>
      <c r="I56" s="57" t="s">
        <v>300</v>
      </c>
      <c r="J56" s="57" t="s">
        <v>301</v>
      </c>
      <c r="K56" s="57" t="s">
        <v>302</v>
      </c>
      <c r="L56" s="57" t="s">
        <v>303</v>
      </c>
      <c r="M56" s="57" t="s">
        <v>304</v>
      </c>
      <c r="N56" s="57" t="s">
        <v>305</v>
      </c>
    </row>
    <row r="57" spans="1:18" ht="12" customHeight="1" x14ac:dyDescent="0.25">
      <c r="A57" s="612">
        <v>1</v>
      </c>
      <c r="B57" s="613"/>
      <c r="C57" s="58" t="s">
        <v>338</v>
      </c>
      <c r="D57" s="58"/>
      <c r="E57" s="58"/>
      <c r="F57" s="58"/>
      <c r="G57" s="58"/>
      <c r="H57" s="58"/>
      <c r="I57" s="58"/>
      <c r="J57" s="58"/>
      <c r="K57" s="58"/>
      <c r="L57" s="58"/>
      <c r="M57" s="58"/>
      <c r="N57" s="58"/>
    </row>
    <row r="58" spans="1:18" ht="12" customHeight="1" x14ac:dyDescent="0.25">
      <c r="A58" s="612">
        <v>2</v>
      </c>
      <c r="B58" s="613"/>
      <c r="C58" s="58"/>
      <c r="D58" s="125" t="s">
        <v>338</v>
      </c>
      <c r="E58" s="58"/>
      <c r="F58" s="58"/>
      <c r="G58" s="58"/>
      <c r="H58" s="58"/>
      <c r="I58" s="58"/>
      <c r="J58" s="58"/>
      <c r="K58" s="58"/>
      <c r="L58" s="58"/>
      <c r="M58" s="58"/>
      <c r="N58" s="58"/>
    </row>
    <row r="59" spans="1:18" ht="12" customHeight="1" x14ac:dyDescent="0.25">
      <c r="A59" s="612">
        <v>3</v>
      </c>
      <c r="B59" s="613"/>
      <c r="C59" s="58" t="s">
        <v>338</v>
      </c>
      <c r="D59" s="58" t="s">
        <v>338</v>
      </c>
      <c r="E59" s="58" t="s">
        <v>338</v>
      </c>
      <c r="F59" s="58" t="s">
        <v>338</v>
      </c>
      <c r="G59" s="58" t="s">
        <v>338</v>
      </c>
      <c r="H59" s="58" t="s">
        <v>338</v>
      </c>
      <c r="I59" s="58" t="s">
        <v>338</v>
      </c>
      <c r="J59" s="58" t="s">
        <v>338</v>
      </c>
      <c r="K59" s="58" t="s">
        <v>338</v>
      </c>
      <c r="L59" s="58" t="s">
        <v>338</v>
      </c>
      <c r="M59" s="58" t="s">
        <v>338</v>
      </c>
      <c r="N59" s="58" t="s">
        <v>338</v>
      </c>
    </row>
    <row r="60" spans="1:18" ht="12" customHeight="1" thickBot="1" x14ac:dyDescent="0.3">
      <c r="A60" s="612">
        <v>4</v>
      </c>
      <c r="B60" s="613"/>
      <c r="C60" s="58"/>
      <c r="D60" s="58"/>
      <c r="E60" s="58"/>
      <c r="F60" s="58"/>
      <c r="G60" s="58"/>
      <c r="H60" s="58"/>
      <c r="I60" s="58"/>
      <c r="J60" s="58"/>
      <c r="K60" s="58"/>
      <c r="L60" s="58" t="s">
        <v>338</v>
      </c>
      <c r="M60" s="58"/>
      <c r="N60" s="59"/>
    </row>
    <row r="61" spans="1:18" ht="12" customHeight="1" x14ac:dyDescent="0.25">
      <c r="A61" s="612">
        <v>5</v>
      </c>
      <c r="B61" s="613"/>
      <c r="C61" s="58"/>
      <c r="D61" s="58"/>
      <c r="E61" s="58"/>
      <c r="F61" s="58"/>
      <c r="G61" s="58"/>
      <c r="H61" s="58"/>
      <c r="I61" s="58"/>
      <c r="J61" s="58"/>
      <c r="K61" s="58"/>
      <c r="L61" s="58"/>
      <c r="M61" s="58"/>
      <c r="N61" s="58" t="s">
        <v>338</v>
      </c>
    </row>
    <row r="62" spans="1:18" ht="12" customHeight="1" x14ac:dyDescent="0.25">
      <c r="A62" s="612">
        <v>6</v>
      </c>
      <c r="B62" s="613"/>
      <c r="C62" s="58"/>
      <c r="D62" s="58"/>
      <c r="E62" s="339">
        <v>46053</v>
      </c>
      <c r="F62" s="58"/>
      <c r="G62" s="58"/>
      <c r="H62" s="58"/>
      <c r="I62" s="58"/>
      <c r="J62" s="58"/>
      <c r="K62" s="58"/>
      <c r="L62" s="58"/>
      <c r="M62" s="58" t="s">
        <v>338</v>
      </c>
      <c r="N62" s="58"/>
    </row>
    <row r="63" spans="1:18" ht="12" customHeight="1" x14ac:dyDescent="0.25">
      <c r="A63" s="612">
        <v>7</v>
      </c>
      <c r="B63" s="613"/>
      <c r="C63" s="58"/>
      <c r="D63" s="58"/>
      <c r="E63" s="58"/>
      <c r="F63" s="58"/>
      <c r="G63" s="58"/>
      <c r="H63" s="58"/>
      <c r="I63" s="58"/>
      <c r="J63" s="58"/>
      <c r="K63" s="58"/>
      <c r="L63" s="58"/>
      <c r="M63" s="58"/>
      <c r="N63" s="68"/>
      <c r="O63" s="61"/>
    </row>
    <row r="64" spans="1:18" ht="12" customHeight="1" x14ac:dyDescent="0.25">
      <c r="A64" s="612">
        <v>8</v>
      </c>
      <c r="B64" s="613"/>
      <c r="C64" s="58"/>
      <c r="D64" s="58"/>
      <c r="E64" s="58"/>
      <c r="F64" s="58"/>
      <c r="G64" s="58"/>
      <c r="H64" s="58"/>
      <c r="I64" s="58"/>
      <c r="J64" s="58"/>
      <c r="K64" s="58"/>
      <c r="L64" s="58"/>
      <c r="M64" s="58"/>
      <c r="N64" s="58" t="s">
        <v>338</v>
      </c>
    </row>
    <row r="65" spans="1:19" ht="12" customHeight="1" x14ac:dyDescent="0.25">
      <c r="A65" s="1036">
        <v>9</v>
      </c>
      <c r="B65" s="1037"/>
      <c r="C65" s="58"/>
      <c r="D65" s="58"/>
      <c r="E65" s="339">
        <v>46053</v>
      </c>
      <c r="F65" s="58"/>
      <c r="G65" s="58"/>
      <c r="H65" s="58"/>
      <c r="I65" s="58"/>
      <c r="J65" s="58"/>
      <c r="K65" s="58"/>
      <c r="L65" s="58"/>
      <c r="M65" s="58"/>
      <c r="N65" s="58"/>
    </row>
    <row r="66" spans="1:19" x14ac:dyDescent="0.25">
      <c r="A66" s="612">
        <v>10</v>
      </c>
      <c r="B66" s="613"/>
      <c r="C66" s="135"/>
      <c r="D66" s="58"/>
      <c r="E66" s="339"/>
      <c r="F66" s="58"/>
      <c r="G66" s="58"/>
      <c r="H66" s="58"/>
      <c r="I66" s="58"/>
      <c r="J66" s="58"/>
      <c r="K66" s="58"/>
      <c r="L66" s="58"/>
      <c r="M66" s="58"/>
      <c r="N66" s="254"/>
    </row>
    <row r="67" spans="1:19" ht="36" hidden="1" customHeight="1" x14ac:dyDescent="0.25">
      <c r="A67" s="62"/>
      <c r="B67" s="62"/>
      <c r="C67" s="62"/>
      <c r="D67" s="62"/>
      <c r="E67" s="62"/>
      <c r="F67" s="62"/>
      <c r="G67" s="62"/>
      <c r="H67" s="62"/>
      <c r="I67" s="62"/>
      <c r="J67" s="62"/>
      <c r="K67" s="62"/>
      <c r="L67" s="62"/>
      <c r="M67" s="62"/>
      <c r="N67" s="62"/>
    </row>
    <row r="68" spans="1:19" x14ac:dyDescent="0.25">
      <c r="A68" s="1029" t="s">
        <v>306</v>
      </c>
      <c r="B68" s="1030"/>
      <c r="C68" s="1030"/>
      <c r="D68" s="1030"/>
      <c r="E68" s="1030"/>
      <c r="F68" s="1030"/>
      <c r="G68" s="1030"/>
      <c r="H68" s="1030"/>
      <c r="I68" s="1030"/>
      <c r="J68" s="1030"/>
      <c r="K68" s="1030"/>
      <c r="L68" s="1030"/>
      <c r="M68" s="1030"/>
      <c r="N68" s="1031"/>
    </row>
    <row r="69" spans="1:19" ht="31.7" customHeight="1" x14ac:dyDescent="0.25">
      <c r="A69" s="63" t="s">
        <v>307</v>
      </c>
      <c r="B69" s="1032" t="s">
        <v>308</v>
      </c>
      <c r="C69" s="1033"/>
      <c r="D69" s="1033"/>
      <c r="E69" s="1033"/>
      <c r="F69" s="1034"/>
      <c r="G69" s="1035" t="s">
        <v>309</v>
      </c>
      <c r="H69" s="1035"/>
      <c r="I69" s="1035" t="s">
        <v>310</v>
      </c>
      <c r="J69" s="1035"/>
      <c r="K69" s="1035" t="s">
        <v>311</v>
      </c>
      <c r="L69" s="1035"/>
      <c r="M69" s="1000" t="s">
        <v>312</v>
      </c>
      <c r="N69" s="1000"/>
    </row>
    <row r="70" spans="1:19" x14ac:dyDescent="0.25">
      <c r="A70" s="126" t="s">
        <v>447</v>
      </c>
      <c r="B70" s="1039" t="s">
        <v>911</v>
      </c>
      <c r="C70" s="1040"/>
      <c r="D70" s="1040"/>
      <c r="E70" s="1040"/>
      <c r="F70" s="1041"/>
      <c r="G70" s="1042">
        <v>30.1</v>
      </c>
      <c r="H70" s="1043"/>
      <c r="I70" s="1044">
        <v>2</v>
      </c>
      <c r="J70" s="1044"/>
      <c r="K70" s="1045">
        <f>I70*100/$Q$75/100</f>
        <v>0.16666666666666669</v>
      </c>
      <c r="L70" s="1046"/>
      <c r="M70" s="622">
        <f t="shared" ref="M70" si="0">G70*I70</f>
        <v>60.2</v>
      </c>
      <c r="N70" s="1038"/>
    </row>
    <row r="71" spans="1:19" x14ac:dyDescent="0.25">
      <c r="A71" s="126" t="s">
        <v>450</v>
      </c>
      <c r="B71" s="1039" t="s">
        <v>671</v>
      </c>
      <c r="C71" s="1040"/>
      <c r="D71" s="1040"/>
      <c r="E71" s="1040"/>
      <c r="F71" s="1041"/>
      <c r="G71" s="1042">
        <v>27.2</v>
      </c>
      <c r="H71" s="1043"/>
      <c r="I71" s="1044">
        <v>2</v>
      </c>
      <c r="J71" s="1044"/>
      <c r="K71" s="1045">
        <f t="shared" ref="K71:K75" si="1">I71*100/$Q$75/100</f>
        <v>0.16666666666666669</v>
      </c>
      <c r="L71" s="1046"/>
      <c r="M71" s="622">
        <f t="shared" ref="M71:M75" si="2">G71*I71</f>
        <v>54.4</v>
      </c>
      <c r="N71" s="1038"/>
    </row>
    <row r="72" spans="1:19" x14ac:dyDescent="0.25">
      <c r="A72" s="126" t="s">
        <v>448</v>
      </c>
      <c r="B72" s="1039" t="s">
        <v>372</v>
      </c>
      <c r="C72" s="1040"/>
      <c r="D72" s="1040"/>
      <c r="E72" s="1040"/>
      <c r="F72" s="1041"/>
      <c r="G72" s="1042">
        <v>27.3</v>
      </c>
      <c r="H72" s="1043"/>
      <c r="I72" s="1044">
        <v>2</v>
      </c>
      <c r="J72" s="1044"/>
      <c r="K72" s="1045">
        <f t="shared" si="1"/>
        <v>0.16666666666666669</v>
      </c>
      <c r="L72" s="1046"/>
      <c r="M72" s="622">
        <f t="shared" si="2"/>
        <v>54.6</v>
      </c>
      <c r="N72" s="1038"/>
    </row>
    <row r="73" spans="1:19" x14ac:dyDescent="0.25">
      <c r="A73" s="126" t="s">
        <v>449</v>
      </c>
      <c r="B73" s="1039" t="s">
        <v>373</v>
      </c>
      <c r="C73" s="1040"/>
      <c r="D73" s="1040"/>
      <c r="E73" s="1040"/>
      <c r="F73" s="1041"/>
      <c r="G73" s="1042">
        <v>26.5</v>
      </c>
      <c r="H73" s="1043"/>
      <c r="I73" s="1064">
        <v>2</v>
      </c>
      <c r="J73" s="1065"/>
      <c r="K73" s="1045">
        <f t="shared" si="1"/>
        <v>0.16666666666666669</v>
      </c>
      <c r="L73" s="1046"/>
      <c r="M73" s="622">
        <f t="shared" si="2"/>
        <v>53</v>
      </c>
      <c r="N73" s="1038"/>
    </row>
    <row r="74" spans="1:19" x14ac:dyDescent="0.25">
      <c r="A74" s="126" t="s">
        <v>680</v>
      </c>
      <c r="B74" s="1039" t="s">
        <v>374</v>
      </c>
      <c r="C74" s="1040"/>
      <c r="D74" s="1040"/>
      <c r="E74" s="1040"/>
      <c r="F74" s="1041"/>
      <c r="G74" s="1042">
        <v>26.33</v>
      </c>
      <c r="H74" s="1043"/>
      <c r="I74" s="1064">
        <v>2</v>
      </c>
      <c r="J74" s="1065"/>
      <c r="K74" s="1045">
        <f t="shared" si="1"/>
        <v>0.16666666666666669</v>
      </c>
      <c r="L74" s="1046"/>
      <c r="M74" s="622">
        <f t="shared" si="2"/>
        <v>52.66</v>
      </c>
      <c r="N74" s="1038"/>
    </row>
    <row r="75" spans="1:19" x14ac:dyDescent="0.25">
      <c r="A75" s="126" t="s">
        <v>447</v>
      </c>
      <c r="B75" s="1039" t="s">
        <v>674</v>
      </c>
      <c r="C75" s="1040"/>
      <c r="D75" s="1040"/>
      <c r="E75" s="1040"/>
      <c r="F75" s="1041"/>
      <c r="G75" s="1042">
        <v>30.1</v>
      </c>
      <c r="H75" s="1043"/>
      <c r="I75" s="1044">
        <v>2</v>
      </c>
      <c r="J75" s="1044"/>
      <c r="K75" s="1045">
        <f t="shared" si="1"/>
        <v>0.16666666666666669</v>
      </c>
      <c r="L75" s="1046"/>
      <c r="M75" s="622">
        <f t="shared" si="2"/>
        <v>60.2</v>
      </c>
      <c r="N75" s="1038"/>
      <c r="Q75" s="50">
        <f>SUM(I70:J75)</f>
        <v>12</v>
      </c>
      <c r="S75" s="50">
        <v>100</v>
      </c>
    </row>
    <row r="76" spans="1:19" x14ac:dyDescent="0.25">
      <c r="A76" s="65">
        <f>COUNTA(B70:F75)</f>
        <v>6</v>
      </c>
      <c r="B76" s="1047" t="s">
        <v>313</v>
      </c>
      <c r="C76" s="1047"/>
      <c r="D76" s="1047"/>
      <c r="E76" s="1047"/>
      <c r="F76" s="1047"/>
      <c r="G76" s="1047"/>
      <c r="H76" s="1047"/>
      <c r="I76" s="1047"/>
      <c r="J76" s="1047"/>
      <c r="K76" s="1047"/>
      <c r="L76" s="1048"/>
      <c r="M76" s="1049">
        <f>SUM(M70:N75)</f>
        <v>335.06</v>
      </c>
      <c r="N76" s="1050"/>
    </row>
    <row r="77" spans="1:19" x14ac:dyDescent="0.25">
      <c r="A77" s="62"/>
      <c r="B77" s="62"/>
      <c r="C77" s="62"/>
      <c r="D77" s="62"/>
      <c r="E77" s="62"/>
      <c r="F77" s="62"/>
      <c r="G77" s="62"/>
      <c r="H77" s="62"/>
      <c r="I77" s="62"/>
      <c r="J77" s="62"/>
      <c r="K77" s="62"/>
      <c r="L77" s="62"/>
      <c r="M77" s="62"/>
      <c r="N77" s="62"/>
    </row>
    <row r="78" spans="1:19" x14ac:dyDescent="0.25">
      <c r="A78" s="1029" t="s">
        <v>314</v>
      </c>
      <c r="B78" s="1030"/>
      <c r="C78" s="1030"/>
      <c r="D78" s="1030"/>
      <c r="E78" s="1030"/>
      <c r="F78" s="1030"/>
      <c r="G78" s="1030"/>
      <c r="H78" s="1030"/>
      <c r="I78" s="1030"/>
      <c r="J78" s="1030"/>
      <c r="K78" s="1030"/>
      <c r="L78" s="1030"/>
      <c r="M78" s="1030"/>
      <c r="N78" s="1031"/>
    </row>
    <row r="79" spans="1:19" x14ac:dyDescent="0.25">
      <c r="A79" s="1051" t="s">
        <v>315</v>
      </c>
      <c r="B79" s="1052"/>
      <c r="C79" s="1052"/>
      <c r="D79" s="1053"/>
      <c r="E79" s="1051" t="s">
        <v>115</v>
      </c>
      <c r="F79" s="1052"/>
      <c r="G79" s="1052"/>
      <c r="H79" s="1052"/>
      <c r="I79" s="1052"/>
      <c r="J79" s="1052"/>
      <c r="K79" s="1052"/>
      <c r="L79" s="1052"/>
      <c r="M79" s="1054" t="s">
        <v>316</v>
      </c>
      <c r="N79" s="1055"/>
    </row>
    <row r="80" spans="1:19" x14ac:dyDescent="0.25">
      <c r="A80" s="1057" t="s">
        <v>451</v>
      </c>
      <c r="B80" s="1058"/>
      <c r="C80" s="1058"/>
      <c r="D80" s="1059"/>
      <c r="E80" s="1057" t="s">
        <v>720</v>
      </c>
      <c r="F80" s="1058"/>
      <c r="G80" s="1058"/>
      <c r="H80" s="1058"/>
      <c r="I80" s="1058"/>
      <c r="J80" s="1058"/>
      <c r="K80" s="1058"/>
      <c r="L80" s="1058"/>
      <c r="M80" s="1062"/>
      <c r="N80" s="1063"/>
    </row>
    <row r="81" spans="1:14" x14ac:dyDescent="0.25">
      <c r="A81" s="1057" t="s">
        <v>721</v>
      </c>
      <c r="B81" s="1058"/>
      <c r="C81" s="1058"/>
      <c r="D81" s="1059"/>
      <c r="E81" s="1057" t="s">
        <v>722</v>
      </c>
      <c r="F81" s="1058"/>
      <c r="G81" s="1058"/>
      <c r="H81" s="1058"/>
      <c r="I81" s="1058"/>
      <c r="J81" s="1058"/>
      <c r="K81" s="1058"/>
      <c r="L81" s="1058"/>
      <c r="M81" s="1060"/>
      <c r="N81" s="1061"/>
    </row>
    <row r="82" spans="1:14" x14ac:dyDescent="0.25">
      <c r="A82" s="1054" t="s">
        <v>317</v>
      </c>
      <c r="B82" s="1056"/>
      <c r="C82" s="1056"/>
      <c r="D82" s="1056"/>
      <c r="E82" s="1056"/>
      <c r="F82" s="1056"/>
      <c r="G82" s="1056"/>
      <c r="H82" s="1056"/>
      <c r="I82" s="1056"/>
      <c r="J82" s="1056"/>
      <c r="K82" s="1056"/>
      <c r="L82" s="1055"/>
      <c r="M82" s="1049">
        <f>SUM(M76+M80)</f>
        <v>335.06</v>
      </c>
      <c r="N82" s="1050"/>
    </row>
    <row r="65400" spans="251:255" x14ac:dyDescent="0.25">
      <c r="IQ65400" s="51" t="s">
        <v>318</v>
      </c>
      <c r="IR65400" s="51" t="s">
        <v>319</v>
      </c>
      <c r="IS65400" s="51" t="s">
        <v>320</v>
      </c>
      <c r="IT65400" s="51" t="s">
        <v>321</v>
      </c>
      <c r="IU65400" s="51" t="s">
        <v>322</v>
      </c>
    </row>
    <row r="65401" spans="251:255" x14ac:dyDescent="0.25">
      <c r="IQ65401" s="51" t="e">
        <f>#REF!&amp;$C$9</f>
        <v>#REF!</v>
      </c>
      <c r="IR65401" s="51" t="e">
        <f>#REF!</f>
        <v>#REF!</v>
      </c>
      <c r="IS65401" s="51" t="e">
        <f>$B$24&amp;" - "&amp;$B$25&amp;" - "&amp;$B$28&amp;" - "&amp;$I$28&amp;" - "&amp;#REF!&amp;" - "&amp;#REF!&amp;" - "&amp;#REF!&amp;" - "&amp;#REF!</f>
        <v>#REF!</v>
      </c>
      <c r="IT65401" s="51" t="e">
        <f>$A$31&amp;": "&amp;$I$31&amp;" - "&amp;$A$33&amp;": "&amp;$I$32&amp;" - "&amp;$A$34&amp;": "&amp;$I$33&amp;" - "&amp;#REF!&amp;": "&amp;#REF!&amp;" - "&amp;#REF!&amp;": "&amp;#REF!&amp;" - "&amp;#REF!&amp;": "&amp;$I$34&amp;" - "&amp;#REF!&amp;": "&amp;#REF!&amp;" - "&amp;$A$36&amp;": "&amp;$I$36&amp;" - "&amp;$A$37&amp;": "&amp;$I$37&amp;" - "&amp;#REF!&amp;": "&amp;#REF!&amp;" - "&amp;#REF!&amp;": "&amp;#REF!&amp;" - "&amp;#REF!&amp;": "&amp;#REF!&amp;" - "&amp;$A$39&amp;": "&amp;$I$39</f>
        <v>#REF!</v>
      </c>
      <c r="IU65401" s="51" t="e">
        <f>#REF!</f>
        <v>#REF!</v>
      </c>
    </row>
  </sheetData>
  <mergeCells count="240">
    <mergeCell ref="K72:L72"/>
    <mergeCell ref="M73:N73"/>
    <mergeCell ref="M74:N74"/>
    <mergeCell ref="I73:J73"/>
    <mergeCell ref="K73:L73"/>
    <mergeCell ref="I74:J74"/>
    <mergeCell ref="K74:L74"/>
    <mergeCell ref="B72:F72"/>
    <mergeCell ref="G72:H72"/>
    <mergeCell ref="I72:J72"/>
    <mergeCell ref="M72:N72"/>
    <mergeCell ref="A79:D79"/>
    <mergeCell ref="E79:L79"/>
    <mergeCell ref="M79:N79"/>
    <mergeCell ref="A82:L82"/>
    <mergeCell ref="M82:N82"/>
    <mergeCell ref="A81:D81"/>
    <mergeCell ref="E81:L81"/>
    <mergeCell ref="M81:N81"/>
    <mergeCell ref="A80:D80"/>
    <mergeCell ref="E80:L80"/>
    <mergeCell ref="M80:N80"/>
    <mergeCell ref="M75:N75"/>
    <mergeCell ref="B76:L76"/>
    <mergeCell ref="M76:N76"/>
    <mergeCell ref="A78:N78"/>
    <mergeCell ref="B75:F75"/>
    <mergeCell ref="G75:H75"/>
    <mergeCell ref="I75:J75"/>
    <mergeCell ref="K75:L75"/>
    <mergeCell ref="B73:F73"/>
    <mergeCell ref="B74:F74"/>
    <mergeCell ref="G73:H73"/>
    <mergeCell ref="G74:H74"/>
    <mergeCell ref="M70:N70"/>
    <mergeCell ref="B71:F71"/>
    <mergeCell ref="G71:H71"/>
    <mergeCell ref="I71:J71"/>
    <mergeCell ref="K71:L71"/>
    <mergeCell ref="M71:N71"/>
    <mergeCell ref="B70:F70"/>
    <mergeCell ref="G70:H70"/>
    <mergeCell ref="I70:J70"/>
    <mergeCell ref="K70:L70"/>
    <mergeCell ref="A64:B64"/>
    <mergeCell ref="A66:B66"/>
    <mergeCell ref="A60:B60"/>
    <mergeCell ref="A61:B61"/>
    <mergeCell ref="A62:B62"/>
    <mergeCell ref="A63:B63"/>
    <mergeCell ref="A68:N68"/>
    <mergeCell ref="B69:F69"/>
    <mergeCell ref="G69:H69"/>
    <mergeCell ref="I69:J69"/>
    <mergeCell ref="K69:L69"/>
    <mergeCell ref="M69:N69"/>
    <mergeCell ref="A65:B65"/>
    <mergeCell ref="A57:B57"/>
    <mergeCell ref="A58:B58"/>
    <mergeCell ref="A59:B59"/>
    <mergeCell ref="O53:P53"/>
    <mergeCell ref="Q53:R53"/>
    <mergeCell ref="A55:N55"/>
    <mergeCell ref="A56:B56"/>
    <mergeCell ref="A53:H53"/>
    <mergeCell ref="I53:J53"/>
    <mergeCell ref="K53:L53"/>
    <mergeCell ref="M53:N53"/>
    <mergeCell ref="O51:P51"/>
    <mergeCell ref="Q51:R51"/>
    <mergeCell ref="A52:H52"/>
    <mergeCell ref="I52:J52"/>
    <mergeCell ref="K52:L52"/>
    <mergeCell ref="M52:N52"/>
    <mergeCell ref="O52:P52"/>
    <mergeCell ref="Q52:R52"/>
    <mergeCell ref="A51:H51"/>
    <mergeCell ref="I51:J51"/>
    <mergeCell ref="K51:L51"/>
    <mergeCell ref="M51:N51"/>
    <mergeCell ref="O50:P50"/>
    <mergeCell ref="Q50:R50"/>
    <mergeCell ref="A49:H49"/>
    <mergeCell ref="I49:J49"/>
    <mergeCell ref="K49:L49"/>
    <mergeCell ref="M49:N49"/>
    <mergeCell ref="K47:L47"/>
    <mergeCell ref="M47:N47"/>
    <mergeCell ref="O49:P49"/>
    <mergeCell ref="Q49:R49"/>
    <mergeCell ref="A50:H50"/>
    <mergeCell ref="I50:J50"/>
    <mergeCell ref="K50:L50"/>
    <mergeCell ref="M50:N50"/>
    <mergeCell ref="A48:H48"/>
    <mergeCell ref="I48:J48"/>
    <mergeCell ref="K48:L48"/>
    <mergeCell ref="M48:N48"/>
    <mergeCell ref="O48:P48"/>
    <mergeCell ref="Q48:R48"/>
    <mergeCell ref="O45:P45"/>
    <mergeCell ref="Q45:R45"/>
    <mergeCell ref="A46:H46"/>
    <mergeCell ref="I46:J46"/>
    <mergeCell ref="K46:L46"/>
    <mergeCell ref="M46:N46"/>
    <mergeCell ref="O46:P46"/>
    <mergeCell ref="Q46:R46"/>
    <mergeCell ref="O47:P47"/>
    <mergeCell ref="Q47:R47"/>
    <mergeCell ref="A45:H45"/>
    <mergeCell ref="I45:J45"/>
    <mergeCell ref="K45:L45"/>
    <mergeCell ref="M45:N45"/>
    <mergeCell ref="A47:H47"/>
    <mergeCell ref="I47:J47"/>
    <mergeCell ref="A44:H44"/>
    <mergeCell ref="I44:J44"/>
    <mergeCell ref="K44:L44"/>
    <mergeCell ref="M44:N44"/>
    <mergeCell ref="K42:L42"/>
    <mergeCell ref="M42:N42"/>
    <mergeCell ref="O44:P44"/>
    <mergeCell ref="Q44:R44"/>
    <mergeCell ref="A43:H43"/>
    <mergeCell ref="I43:J43"/>
    <mergeCell ref="K43:L43"/>
    <mergeCell ref="M43:N43"/>
    <mergeCell ref="O43:P43"/>
    <mergeCell ref="Q43:R43"/>
    <mergeCell ref="A41:H41"/>
    <mergeCell ref="I41:J41"/>
    <mergeCell ref="K41:L41"/>
    <mergeCell ref="M41:N41"/>
    <mergeCell ref="O41:P41"/>
    <mergeCell ref="Q41:R41"/>
    <mergeCell ref="O42:P42"/>
    <mergeCell ref="Q42:R42"/>
    <mergeCell ref="A40:H40"/>
    <mergeCell ref="I40:J40"/>
    <mergeCell ref="K40:L40"/>
    <mergeCell ref="M40:N40"/>
    <mergeCell ref="A42:H42"/>
    <mergeCell ref="I42:J42"/>
    <mergeCell ref="O39:P39"/>
    <mergeCell ref="Q39:R39"/>
    <mergeCell ref="K38:L38"/>
    <mergeCell ref="M38:N38"/>
    <mergeCell ref="A39:H39"/>
    <mergeCell ref="I39:J39"/>
    <mergeCell ref="K39:L39"/>
    <mergeCell ref="M39:N39"/>
    <mergeCell ref="O40:P40"/>
    <mergeCell ref="Q40:R40"/>
    <mergeCell ref="O36:P36"/>
    <mergeCell ref="Q36:R36"/>
    <mergeCell ref="A37:H37"/>
    <mergeCell ref="I37:J37"/>
    <mergeCell ref="K37:L37"/>
    <mergeCell ref="M37:N37"/>
    <mergeCell ref="O37:P37"/>
    <mergeCell ref="Q37:R37"/>
    <mergeCell ref="O38:P38"/>
    <mergeCell ref="Q38:R38"/>
    <mergeCell ref="A36:H36"/>
    <mergeCell ref="I36:J36"/>
    <mergeCell ref="K36:L36"/>
    <mergeCell ref="M36:N36"/>
    <mergeCell ref="A38:H38"/>
    <mergeCell ref="I38:J38"/>
    <mergeCell ref="A35:H35"/>
    <mergeCell ref="I35:J35"/>
    <mergeCell ref="K35:L35"/>
    <mergeCell ref="M35:N35"/>
    <mergeCell ref="O35:P35"/>
    <mergeCell ref="Q35:R35"/>
    <mergeCell ref="Q34:R34"/>
    <mergeCell ref="O34:P34"/>
    <mergeCell ref="M34:N34"/>
    <mergeCell ref="K34:L34"/>
    <mergeCell ref="I34:J34"/>
    <mergeCell ref="A34:H34"/>
    <mergeCell ref="A29:R29"/>
    <mergeCell ref="B28:G28"/>
    <mergeCell ref="I28:N28"/>
    <mergeCell ref="A33:H33"/>
    <mergeCell ref="I33:J33"/>
    <mergeCell ref="K33:L33"/>
    <mergeCell ref="M33:N33"/>
    <mergeCell ref="O33:P33"/>
    <mergeCell ref="Q33:R33"/>
    <mergeCell ref="O31:P31"/>
    <mergeCell ref="Q31:R31"/>
    <mergeCell ref="A30:H30"/>
    <mergeCell ref="I30:J30"/>
    <mergeCell ref="K30:L30"/>
    <mergeCell ref="M30:N30"/>
    <mergeCell ref="A32:H32"/>
    <mergeCell ref="I32:J32"/>
    <mergeCell ref="K32:L32"/>
    <mergeCell ref="M32:N32"/>
    <mergeCell ref="O30:P30"/>
    <mergeCell ref="Q30:R30"/>
    <mergeCell ref="A31:H31"/>
    <mergeCell ref="I31:J31"/>
    <mergeCell ref="K31:L31"/>
    <mergeCell ref="M31:N31"/>
    <mergeCell ref="O32:P32"/>
    <mergeCell ref="Q32:R32"/>
    <mergeCell ref="A1:N1"/>
    <mergeCell ref="A3:D3"/>
    <mergeCell ref="E3:H3"/>
    <mergeCell ref="I3:N3"/>
    <mergeCell ref="A8:D8"/>
    <mergeCell ref="E8:H8"/>
    <mergeCell ref="I8:J8"/>
    <mergeCell ref="K8:L8"/>
    <mergeCell ref="A4:D5"/>
    <mergeCell ref="E4:H5"/>
    <mergeCell ref="I4:N5"/>
    <mergeCell ref="A6:D7"/>
    <mergeCell ref="E6:H7"/>
    <mergeCell ref="I6:N6"/>
    <mergeCell ref="M8:N8"/>
    <mergeCell ref="I7:J7"/>
    <mergeCell ref="K7:L7"/>
    <mergeCell ref="M7:N7"/>
    <mergeCell ref="A10:B22"/>
    <mergeCell ref="C10:N22"/>
    <mergeCell ref="A23:N23"/>
    <mergeCell ref="B24:G24"/>
    <mergeCell ref="I24:N24"/>
    <mergeCell ref="A9:B9"/>
    <mergeCell ref="C9:N9"/>
    <mergeCell ref="B27:G27"/>
    <mergeCell ref="I27:N27"/>
    <mergeCell ref="B25:G25"/>
    <mergeCell ref="I25:N25"/>
    <mergeCell ref="B26:G26"/>
    <mergeCell ref="I26:N26"/>
  </mergeCells>
  <phoneticPr fontId="27" type="noConversion"/>
  <conditionalFormatting sqref="C57:N59 C60:M60 C61:N66">
    <cfRule type="cellIs" dxfId="88" priority="1" stopIfTrue="1" operator="equal">
      <formula>"x"</formula>
    </cfRule>
  </conditionalFormatting>
  <conditionalFormatting sqref="N60">
    <cfRule type="cellIs" dxfId="87"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7:N66" xr:uid="{00000000-0002-0000-0600-000000000000}"/>
  </dataValidations>
  <pageMargins left="0.74803149606299213" right="0.74803149606299213" top="0.98425196850393704" bottom="0.98425196850393704" header="0.51181102362204722" footer="0.51181102362204722"/>
  <pageSetup paperSize="9" fitToHeight="0"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U65402"/>
  <sheetViews>
    <sheetView topLeftCell="B25" zoomScaleNormal="100" workbookViewId="0">
      <selection activeCell="M81" sqref="M81:N82"/>
    </sheetView>
  </sheetViews>
  <sheetFormatPr defaultColWidth="9.140625" defaultRowHeight="12.75" x14ac:dyDescent="0.25"/>
  <cols>
    <col min="1" max="1" width="8.5703125" style="50" customWidth="1"/>
    <col min="2" max="3" width="12.28515625" style="50" customWidth="1"/>
    <col min="4" max="4" width="6.42578125" style="50" customWidth="1"/>
    <col min="5" max="5" width="10.42578125" style="50" bestFit="1" customWidth="1"/>
    <col min="6" max="6" width="4.85546875" style="50" customWidth="1"/>
    <col min="7" max="7" width="6.5703125" style="50" customWidth="1"/>
    <col min="8" max="8" width="4.42578125" style="50" customWidth="1"/>
    <col min="9" max="9" width="6.5703125" style="50" customWidth="1"/>
    <col min="10" max="10" width="7.140625" style="50" customWidth="1"/>
    <col min="11" max="11" width="6.5703125" style="50" customWidth="1"/>
    <col min="12" max="12" width="6.85546875" style="50" customWidth="1"/>
    <col min="13" max="14" width="6.5703125" style="50" customWidth="1"/>
    <col min="15" max="15" width="9.140625" style="50"/>
    <col min="16" max="16" width="2.85546875" style="50" customWidth="1"/>
    <col min="17" max="17" width="7.140625" style="50" customWidth="1"/>
    <col min="18" max="18" width="4.5703125" style="50" customWidth="1"/>
    <col min="19" max="244" width="9.140625" style="50"/>
    <col min="245" max="245" width="14.140625" style="50" bestFit="1" customWidth="1"/>
    <col min="246" max="16384" width="9.140625" style="50"/>
  </cols>
  <sheetData>
    <row r="1" spans="1:23" ht="18" customHeight="1" thickBot="1" x14ac:dyDescent="0.3">
      <c r="A1" s="520" t="s">
        <v>387</v>
      </c>
      <c r="B1" s="520"/>
      <c r="C1" s="520"/>
      <c r="D1" s="520"/>
      <c r="E1" s="520"/>
      <c r="F1" s="520"/>
      <c r="G1" s="520"/>
      <c r="H1" s="520"/>
      <c r="I1" s="520"/>
      <c r="J1" s="520"/>
      <c r="K1" s="520"/>
      <c r="L1" s="520"/>
      <c r="M1" s="520"/>
      <c r="N1" s="520"/>
    </row>
    <row r="2" spans="1:23" ht="26.25" customHeight="1" x14ac:dyDescent="0.25">
      <c r="A2" s="51"/>
      <c r="B2" s="51"/>
      <c r="C2" s="51"/>
      <c r="D2" s="51"/>
      <c r="E2" s="51"/>
      <c r="F2" s="51"/>
      <c r="G2" s="51"/>
      <c r="H2" s="51"/>
      <c r="I2" s="51"/>
      <c r="J2" s="51"/>
      <c r="K2" s="51"/>
      <c r="L2" s="51"/>
      <c r="M2" s="51"/>
      <c r="N2" s="51"/>
      <c r="O2" s="52"/>
      <c r="P2" s="52"/>
      <c r="Q2" s="52"/>
      <c r="R2" s="52"/>
      <c r="S2" s="52"/>
      <c r="T2" s="52"/>
      <c r="U2" s="52"/>
      <c r="V2" s="52"/>
      <c r="W2" s="52"/>
    </row>
    <row r="3" spans="1:23" s="52" customFormat="1" ht="31.7" customHeight="1" x14ac:dyDescent="0.25">
      <c r="A3" s="521" t="s">
        <v>385</v>
      </c>
      <c r="B3" s="522"/>
      <c r="C3" s="522"/>
      <c r="D3" s="523"/>
      <c r="E3" s="524" t="s">
        <v>719</v>
      </c>
      <c r="F3" s="525"/>
      <c r="G3" s="525"/>
      <c r="H3" s="526"/>
      <c r="I3" s="988" t="s">
        <v>358</v>
      </c>
      <c r="J3" s="988"/>
      <c r="K3" s="988"/>
      <c r="L3" s="988"/>
      <c r="M3" s="988"/>
      <c r="N3" s="988"/>
    </row>
    <row r="4" spans="1:23" s="52" customFormat="1" ht="12.75" customHeight="1" x14ac:dyDescent="0.25">
      <c r="A4" s="529" t="s">
        <v>386</v>
      </c>
      <c r="B4" s="530"/>
      <c r="C4" s="530"/>
      <c r="D4" s="531"/>
      <c r="E4" s="535" t="s">
        <v>728</v>
      </c>
      <c r="F4" s="536"/>
      <c r="G4" s="536"/>
      <c r="H4" s="536"/>
      <c r="I4" s="537" t="s">
        <v>359</v>
      </c>
      <c r="J4" s="538"/>
      <c r="K4" s="538"/>
      <c r="L4" s="992"/>
      <c r="M4" s="992"/>
      <c r="N4" s="993"/>
    </row>
    <row r="5" spans="1:23" s="52" customFormat="1" ht="13.7" customHeight="1" x14ac:dyDescent="0.25">
      <c r="A5" s="532"/>
      <c r="B5" s="533"/>
      <c r="C5" s="533"/>
      <c r="D5" s="534"/>
      <c r="E5" s="536"/>
      <c r="F5" s="536"/>
      <c r="G5" s="536"/>
      <c r="H5" s="536"/>
      <c r="I5" s="994"/>
      <c r="J5" s="995"/>
      <c r="K5" s="995"/>
      <c r="L5" s="995"/>
      <c r="M5" s="995"/>
      <c r="N5" s="996"/>
    </row>
    <row r="6" spans="1:23" s="52" customFormat="1" ht="21.75" customHeight="1" x14ac:dyDescent="0.25">
      <c r="A6" s="557" t="s">
        <v>279</v>
      </c>
      <c r="B6" s="558"/>
      <c r="C6" s="558"/>
      <c r="D6" s="559"/>
      <c r="E6" s="563" t="s">
        <v>370</v>
      </c>
      <c r="F6" s="563"/>
      <c r="G6" s="563"/>
      <c r="H6" s="564"/>
      <c r="I6" s="997" t="s">
        <v>280</v>
      </c>
      <c r="J6" s="997"/>
      <c r="K6" s="997"/>
      <c r="L6" s="997"/>
      <c r="M6" s="997"/>
      <c r="N6" s="997"/>
    </row>
    <row r="7" spans="1:23" s="52" customFormat="1" ht="15.75" customHeight="1" x14ac:dyDescent="0.25">
      <c r="A7" s="560"/>
      <c r="B7" s="561"/>
      <c r="C7" s="561"/>
      <c r="D7" s="562"/>
      <c r="E7" s="565"/>
      <c r="F7" s="565"/>
      <c r="G7" s="565"/>
      <c r="H7" s="566"/>
      <c r="I7" s="998">
        <v>2026</v>
      </c>
      <c r="J7" s="999"/>
      <c r="K7" s="1000">
        <v>2027</v>
      </c>
      <c r="L7" s="1000"/>
      <c r="M7" s="1000">
        <v>2028</v>
      </c>
      <c r="N7" s="1000"/>
    </row>
    <row r="8" spans="1:23" s="52" customFormat="1" ht="19.5" customHeight="1" x14ac:dyDescent="0.25">
      <c r="A8" s="544" t="s">
        <v>281</v>
      </c>
      <c r="B8" s="545"/>
      <c r="C8" s="545"/>
      <c r="D8" s="546"/>
      <c r="E8" s="547" t="s">
        <v>371</v>
      </c>
      <c r="F8" s="547"/>
      <c r="G8" s="547"/>
      <c r="H8" s="548"/>
      <c r="I8" s="989" t="s">
        <v>282</v>
      </c>
      <c r="J8" s="990"/>
      <c r="K8" s="991" t="s">
        <v>282</v>
      </c>
      <c r="L8" s="991"/>
      <c r="M8" s="991" t="s">
        <v>282</v>
      </c>
      <c r="N8" s="991"/>
    </row>
    <row r="9" spans="1:23" ht="38.25" customHeight="1" x14ac:dyDescent="0.25">
      <c r="A9" s="552" t="s">
        <v>283</v>
      </c>
      <c r="B9" s="553"/>
      <c r="C9" s="573" t="s">
        <v>728</v>
      </c>
      <c r="D9" s="555"/>
      <c r="E9" s="555"/>
      <c r="F9" s="555"/>
      <c r="G9" s="555"/>
      <c r="H9" s="555"/>
      <c r="I9" s="555"/>
      <c r="J9" s="555"/>
      <c r="K9" s="555"/>
      <c r="L9" s="555"/>
      <c r="M9" s="555"/>
      <c r="N9" s="556"/>
    </row>
    <row r="10" spans="1:23" ht="19.5" customHeight="1" x14ac:dyDescent="0.25">
      <c r="A10" s="576" t="s">
        <v>284</v>
      </c>
      <c r="B10" s="577"/>
      <c r="C10" s="1082" t="s">
        <v>730</v>
      </c>
      <c r="D10" s="1083"/>
      <c r="E10" s="1083"/>
      <c r="F10" s="1083"/>
      <c r="G10" s="1083"/>
      <c r="H10" s="1083"/>
      <c r="I10" s="1083"/>
      <c r="J10" s="1083"/>
      <c r="K10" s="1083"/>
      <c r="L10" s="1083"/>
      <c r="M10" s="1083"/>
      <c r="N10" s="1084"/>
    </row>
    <row r="11" spans="1:23" ht="19.5" customHeight="1" x14ac:dyDescent="0.25">
      <c r="A11" s="578"/>
      <c r="B11" s="579"/>
      <c r="C11" s="1085"/>
      <c r="D11" s="1086"/>
      <c r="E11" s="1086"/>
      <c r="F11" s="1086"/>
      <c r="G11" s="1086"/>
      <c r="H11" s="1086"/>
      <c r="I11" s="1086"/>
      <c r="J11" s="1086"/>
      <c r="K11" s="1086"/>
      <c r="L11" s="1086"/>
      <c r="M11" s="1086"/>
      <c r="N11" s="1087"/>
    </row>
    <row r="12" spans="1:23" ht="22.7" customHeight="1" x14ac:dyDescent="0.25">
      <c r="A12" s="578"/>
      <c r="B12" s="579"/>
      <c r="C12" s="1085"/>
      <c r="D12" s="1086"/>
      <c r="E12" s="1086"/>
      <c r="F12" s="1086"/>
      <c r="G12" s="1086"/>
      <c r="H12" s="1086"/>
      <c r="I12" s="1086"/>
      <c r="J12" s="1086"/>
      <c r="K12" s="1086"/>
      <c r="L12" s="1086"/>
      <c r="M12" s="1086"/>
      <c r="N12" s="1087"/>
    </row>
    <row r="13" spans="1:23" ht="31.7" customHeight="1" x14ac:dyDescent="0.25">
      <c r="A13" s="578"/>
      <c r="B13" s="579"/>
      <c r="C13" s="1085"/>
      <c r="D13" s="1086"/>
      <c r="E13" s="1086"/>
      <c r="F13" s="1086"/>
      <c r="G13" s="1086"/>
      <c r="H13" s="1086"/>
      <c r="I13" s="1086"/>
      <c r="J13" s="1086"/>
      <c r="K13" s="1086"/>
      <c r="L13" s="1086"/>
      <c r="M13" s="1086"/>
      <c r="N13" s="1087"/>
    </row>
    <row r="14" spans="1:23" ht="18.95" hidden="1" customHeight="1" x14ac:dyDescent="0.25">
      <c r="A14" s="578"/>
      <c r="B14" s="579"/>
      <c r="C14" s="1085"/>
      <c r="D14" s="1086"/>
      <c r="E14" s="1086"/>
      <c r="F14" s="1086"/>
      <c r="G14" s="1086"/>
      <c r="H14" s="1086"/>
      <c r="I14" s="1086"/>
      <c r="J14" s="1086"/>
      <c r="K14" s="1086"/>
      <c r="L14" s="1086"/>
      <c r="M14" s="1086"/>
      <c r="N14" s="1087"/>
    </row>
    <row r="15" spans="1:23" ht="16.5" hidden="1" customHeight="1" x14ac:dyDescent="0.25">
      <c r="A15" s="578"/>
      <c r="B15" s="579"/>
      <c r="C15" s="1085"/>
      <c r="D15" s="1086"/>
      <c r="E15" s="1086"/>
      <c r="F15" s="1086"/>
      <c r="G15" s="1086"/>
      <c r="H15" s="1086"/>
      <c r="I15" s="1086"/>
      <c r="J15" s="1086"/>
      <c r="K15" s="1086"/>
      <c r="L15" s="1086"/>
      <c r="M15" s="1086"/>
      <c r="N15" s="1087"/>
    </row>
    <row r="16" spans="1:23" ht="23.25" hidden="1" customHeight="1" x14ac:dyDescent="0.25">
      <c r="A16" s="578"/>
      <c r="B16" s="579"/>
      <c r="C16" s="1085"/>
      <c r="D16" s="1086"/>
      <c r="E16" s="1086"/>
      <c r="F16" s="1086"/>
      <c r="G16" s="1086"/>
      <c r="H16" s="1086"/>
      <c r="I16" s="1086"/>
      <c r="J16" s="1086"/>
      <c r="K16" s="1086"/>
      <c r="L16" s="1086"/>
      <c r="M16" s="1086"/>
      <c r="N16" s="1087"/>
    </row>
    <row r="17" spans="1:29" ht="20.25" hidden="1" customHeight="1" x14ac:dyDescent="0.25">
      <c r="A17" s="578"/>
      <c r="B17" s="579"/>
      <c r="C17" s="1085"/>
      <c r="D17" s="1086"/>
      <c r="E17" s="1086"/>
      <c r="F17" s="1086"/>
      <c r="G17" s="1086"/>
      <c r="H17" s="1086"/>
      <c r="I17" s="1086"/>
      <c r="J17" s="1086"/>
      <c r="K17" s="1086"/>
      <c r="L17" s="1086"/>
      <c r="M17" s="1086"/>
      <c r="N17" s="1087"/>
    </row>
    <row r="18" spans="1:29" ht="13.7" hidden="1" customHeight="1" x14ac:dyDescent="0.25">
      <c r="A18" s="578"/>
      <c r="B18" s="579"/>
      <c r="C18" s="1085"/>
      <c r="D18" s="1086"/>
      <c r="E18" s="1086"/>
      <c r="F18" s="1086"/>
      <c r="G18" s="1086"/>
      <c r="H18" s="1086"/>
      <c r="I18" s="1086"/>
      <c r="J18" s="1086"/>
      <c r="K18" s="1086"/>
      <c r="L18" s="1086"/>
      <c r="M18" s="1086"/>
      <c r="N18" s="1087"/>
    </row>
    <row r="19" spans="1:29" ht="13.7" hidden="1" customHeight="1" x14ac:dyDescent="0.25">
      <c r="A19" s="578"/>
      <c r="B19" s="579"/>
      <c r="C19" s="1085"/>
      <c r="D19" s="1086"/>
      <c r="E19" s="1086"/>
      <c r="F19" s="1086"/>
      <c r="G19" s="1086"/>
      <c r="H19" s="1086"/>
      <c r="I19" s="1086"/>
      <c r="J19" s="1086"/>
      <c r="K19" s="1086"/>
      <c r="L19" s="1086"/>
      <c r="M19" s="1086"/>
      <c r="N19" s="1087"/>
    </row>
    <row r="20" spans="1:29" ht="13.7" customHeight="1" x14ac:dyDescent="0.25">
      <c r="A20" s="578"/>
      <c r="B20" s="579"/>
      <c r="C20" s="1085"/>
      <c r="D20" s="1086"/>
      <c r="E20" s="1086"/>
      <c r="F20" s="1086"/>
      <c r="G20" s="1086"/>
      <c r="H20" s="1086"/>
      <c r="I20" s="1086"/>
      <c r="J20" s="1086"/>
      <c r="K20" s="1086"/>
      <c r="L20" s="1086"/>
      <c r="M20" s="1086"/>
      <c r="N20" s="1087"/>
    </row>
    <row r="21" spans="1:29" ht="13.7" customHeight="1" x14ac:dyDescent="0.25">
      <c r="A21" s="578"/>
      <c r="B21" s="579"/>
      <c r="C21" s="1085"/>
      <c r="D21" s="1086"/>
      <c r="E21" s="1086"/>
      <c r="F21" s="1086"/>
      <c r="G21" s="1086"/>
      <c r="H21" s="1086"/>
      <c r="I21" s="1086"/>
      <c r="J21" s="1086"/>
      <c r="K21" s="1086"/>
      <c r="L21" s="1086"/>
      <c r="M21" s="1086"/>
      <c r="N21" s="1087"/>
    </row>
    <row r="22" spans="1:29" ht="74.25" customHeight="1" x14ac:dyDescent="0.25">
      <c r="A22" s="580"/>
      <c r="B22" s="581"/>
      <c r="C22" s="1088"/>
      <c r="D22" s="1089"/>
      <c r="E22" s="1089"/>
      <c r="F22" s="1089"/>
      <c r="G22" s="1089"/>
      <c r="H22" s="1089"/>
      <c r="I22" s="1089"/>
      <c r="J22" s="1089"/>
      <c r="K22" s="1089"/>
      <c r="L22" s="1089"/>
      <c r="M22" s="1089"/>
      <c r="N22" s="1090"/>
    </row>
    <row r="23" spans="1:29" ht="18.95" customHeight="1" x14ac:dyDescent="0.25">
      <c r="A23" s="591" t="s">
        <v>285</v>
      </c>
      <c r="B23" s="592"/>
      <c r="C23" s="592"/>
      <c r="D23" s="592"/>
      <c r="E23" s="592"/>
      <c r="F23" s="592"/>
      <c r="G23" s="592"/>
      <c r="H23" s="592"/>
      <c r="I23" s="592"/>
      <c r="J23" s="592"/>
      <c r="K23" s="592"/>
      <c r="L23" s="592"/>
      <c r="M23" s="592"/>
      <c r="N23" s="593"/>
      <c r="R23" s="53"/>
      <c r="S23" s="53"/>
      <c r="T23" s="53"/>
      <c r="U23" s="53"/>
      <c r="V23" s="53"/>
      <c r="W23" s="53"/>
      <c r="X23" s="53"/>
      <c r="Y23" s="53"/>
      <c r="Z23" s="53"/>
      <c r="AA23" s="53"/>
      <c r="AB23" s="53"/>
      <c r="AC23" s="53"/>
    </row>
    <row r="24" spans="1:29" ht="31.7" customHeight="1" x14ac:dyDescent="0.25">
      <c r="A24" s="54">
        <v>1</v>
      </c>
      <c r="B24" s="570" t="s">
        <v>731</v>
      </c>
      <c r="C24" s="571"/>
      <c r="D24" s="571"/>
      <c r="E24" s="571"/>
      <c r="F24" s="571"/>
      <c r="G24" s="572"/>
      <c r="H24" s="54">
        <v>6</v>
      </c>
      <c r="I24" s="570" t="s">
        <v>736</v>
      </c>
      <c r="J24" s="571"/>
      <c r="K24" s="571"/>
      <c r="L24" s="571"/>
      <c r="M24" s="571"/>
      <c r="N24" s="572"/>
      <c r="R24" s="53"/>
      <c r="S24" s="53"/>
      <c r="T24" s="53"/>
      <c r="U24" s="53"/>
      <c r="V24" s="53"/>
      <c r="W24" s="53"/>
      <c r="X24" s="53"/>
      <c r="Y24" s="53"/>
      <c r="Z24" s="53"/>
      <c r="AA24" s="53"/>
      <c r="AB24" s="53"/>
      <c r="AC24" s="53"/>
    </row>
    <row r="25" spans="1:29" ht="40.700000000000003" customHeight="1" x14ac:dyDescent="0.25">
      <c r="A25" s="54">
        <v>2</v>
      </c>
      <c r="B25" s="570" t="s">
        <v>732</v>
      </c>
      <c r="C25" s="571"/>
      <c r="D25" s="571"/>
      <c r="E25" s="571"/>
      <c r="F25" s="571"/>
      <c r="G25" s="572"/>
      <c r="H25" s="54">
        <v>7</v>
      </c>
      <c r="I25" s="570" t="s">
        <v>737</v>
      </c>
      <c r="J25" s="571"/>
      <c r="K25" s="571"/>
      <c r="L25" s="571"/>
      <c r="M25" s="571"/>
      <c r="N25" s="572"/>
      <c r="R25" s="53"/>
      <c r="S25" s="53"/>
      <c r="T25" s="53"/>
      <c r="U25" s="53"/>
      <c r="V25" s="53"/>
      <c r="W25" s="53"/>
      <c r="X25" s="53"/>
      <c r="Y25" s="53"/>
      <c r="Z25" s="53"/>
      <c r="AA25" s="53"/>
      <c r="AB25" s="53"/>
      <c r="AC25" s="53"/>
    </row>
    <row r="26" spans="1:29" ht="32.25" customHeight="1" x14ac:dyDescent="0.25">
      <c r="A26" s="54">
        <v>3</v>
      </c>
      <c r="B26" s="570" t="s">
        <v>733</v>
      </c>
      <c r="C26" s="571"/>
      <c r="D26" s="571"/>
      <c r="E26" s="571"/>
      <c r="F26" s="571"/>
      <c r="G26" s="572"/>
      <c r="H26" s="54">
        <v>8</v>
      </c>
      <c r="I26" s="570"/>
      <c r="J26" s="571"/>
      <c r="K26" s="571"/>
      <c r="L26" s="571"/>
      <c r="M26" s="571"/>
      <c r="N26" s="572"/>
      <c r="R26" s="53"/>
      <c r="S26" s="53"/>
      <c r="T26" s="53"/>
      <c r="U26" s="53"/>
      <c r="V26" s="53"/>
      <c r="W26" s="53"/>
      <c r="X26" s="53"/>
      <c r="Y26" s="53"/>
      <c r="Z26" s="53"/>
      <c r="AA26" s="53"/>
      <c r="AB26" s="53"/>
      <c r="AC26" s="53"/>
    </row>
    <row r="27" spans="1:29" ht="33.75" customHeight="1" x14ac:dyDescent="0.25">
      <c r="A27" s="54">
        <v>4</v>
      </c>
      <c r="B27" s="570" t="s">
        <v>734</v>
      </c>
      <c r="C27" s="571"/>
      <c r="D27" s="571"/>
      <c r="E27" s="571"/>
      <c r="F27" s="571"/>
      <c r="G27" s="572"/>
      <c r="H27" s="54">
        <v>9</v>
      </c>
      <c r="I27" s="570"/>
      <c r="J27" s="571"/>
      <c r="K27" s="571"/>
      <c r="L27" s="571"/>
      <c r="M27" s="571"/>
      <c r="N27" s="572"/>
    </row>
    <row r="28" spans="1:29" ht="43.5" customHeight="1" x14ac:dyDescent="0.25">
      <c r="A28" s="54">
        <v>5</v>
      </c>
      <c r="B28" s="570" t="s">
        <v>735</v>
      </c>
      <c r="C28" s="571"/>
      <c r="D28" s="571"/>
      <c r="E28" s="571"/>
      <c r="F28" s="571"/>
      <c r="G28" s="572"/>
      <c r="H28" s="54">
        <v>10</v>
      </c>
      <c r="I28" s="599"/>
      <c r="J28" s="599"/>
      <c r="K28" s="599"/>
      <c r="L28" s="599"/>
      <c r="M28" s="599"/>
      <c r="N28" s="599"/>
    </row>
    <row r="29" spans="1:29" ht="15" x14ac:dyDescent="0.25">
      <c r="A29" s="1010" t="s">
        <v>286</v>
      </c>
      <c r="B29" s="1011"/>
      <c r="C29" s="1011"/>
      <c r="D29" s="1011"/>
      <c r="E29" s="1011"/>
      <c r="F29" s="1011"/>
      <c r="G29" s="1011"/>
      <c r="H29" s="1011"/>
      <c r="I29" s="1011"/>
      <c r="J29" s="1011"/>
      <c r="K29" s="1011"/>
      <c r="L29" s="1011"/>
      <c r="M29" s="1011"/>
      <c r="N29" s="1011"/>
      <c r="O29" s="1012"/>
      <c r="P29" s="1012"/>
      <c r="Q29" s="1012"/>
      <c r="R29" s="1013"/>
    </row>
    <row r="30" spans="1:29" ht="27.95" customHeight="1" x14ac:dyDescent="0.25">
      <c r="A30" s="603" t="s">
        <v>287</v>
      </c>
      <c r="B30" s="604"/>
      <c r="C30" s="604"/>
      <c r="D30" s="604"/>
      <c r="E30" s="604"/>
      <c r="F30" s="604"/>
      <c r="G30" s="604"/>
      <c r="H30" s="605"/>
      <c r="I30" s="591" t="s">
        <v>909</v>
      </c>
      <c r="J30" s="593"/>
      <c r="K30" s="606" t="s">
        <v>910</v>
      </c>
      <c r="L30" s="606"/>
      <c r="M30" s="594" t="s">
        <v>288</v>
      </c>
      <c r="N30" s="594"/>
      <c r="O30" s="594">
        <v>2026</v>
      </c>
      <c r="P30" s="594"/>
      <c r="Q30" s="594">
        <v>2027</v>
      </c>
      <c r="R30" s="594"/>
    </row>
    <row r="31" spans="1:29" x14ac:dyDescent="0.25">
      <c r="A31" s="595" t="s">
        <v>755</v>
      </c>
      <c r="B31" s="596"/>
      <c r="C31" s="596"/>
      <c r="D31" s="596"/>
      <c r="E31" s="596"/>
      <c r="F31" s="596"/>
      <c r="G31" s="596"/>
      <c r="H31" s="597"/>
      <c r="I31" s="598">
        <v>1</v>
      </c>
      <c r="J31" s="598"/>
      <c r="K31" s="1015"/>
      <c r="L31" s="1015"/>
      <c r="M31" s="598"/>
      <c r="N31" s="598"/>
      <c r="O31" s="598"/>
      <c r="P31" s="598"/>
      <c r="Q31" s="598"/>
      <c r="R31" s="598"/>
    </row>
    <row r="32" spans="1:29" x14ac:dyDescent="0.25">
      <c r="A32" s="595"/>
      <c r="B32" s="596"/>
      <c r="C32" s="596"/>
      <c r="D32" s="596"/>
      <c r="E32" s="596"/>
      <c r="F32" s="596"/>
      <c r="G32" s="596"/>
      <c r="H32" s="597"/>
      <c r="I32" s="598"/>
      <c r="J32" s="598"/>
      <c r="K32" s="1015"/>
      <c r="L32" s="1015"/>
      <c r="M32" s="598"/>
      <c r="N32" s="598"/>
      <c r="O32" s="598"/>
      <c r="P32" s="598"/>
      <c r="Q32" s="598"/>
      <c r="R32" s="598"/>
    </row>
    <row r="33" spans="1:18" x14ac:dyDescent="0.25">
      <c r="A33" s="595"/>
      <c r="B33" s="596"/>
      <c r="C33" s="596"/>
      <c r="D33" s="596"/>
      <c r="E33" s="596"/>
      <c r="F33" s="596"/>
      <c r="G33" s="596"/>
      <c r="H33" s="597"/>
      <c r="I33" s="1014"/>
      <c r="J33" s="598"/>
      <c r="K33" s="1015"/>
      <c r="L33" s="1015"/>
      <c r="M33" s="598"/>
      <c r="N33" s="598"/>
      <c r="O33" s="1014"/>
      <c r="P33" s="598"/>
      <c r="Q33" s="1014"/>
      <c r="R33" s="598"/>
    </row>
    <row r="34" spans="1:18" ht="14.25" customHeight="1" x14ac:dyDescent="0.25">
      <c r="A34" s="1020"/>
      <c r="B34" s="1021"/>
      <c r="C34" s="1021"/>
      <c r="D34" s="1021"/>
      <c r="E34" s="1021"/>
      <c r="F34" s="1021"/>
      <c r="G34" s="1021"/>
      <c r="H34" s="1022"/>
      <c r="I34" s="1018"/>
      <c r="J34" s="1019"/>
      <c r="K34" s="1018"/>
      <c r="L34" s="1019"/>
      <c r="M34" s="1016"/>
      <c r="N34" s="1017"/>
      <c r="O34" s="1016"/>
      <c r="P34" s="1017"/>
      <c r="Q34" s="1016"/>
      <c r="R34" s="1017"/>
    </row>
    <row r="35" spans="1:18" ht="39" customHeight="1" x14ac:dyDescent="0.25">
      <c r="A35" s="595"/>
      <c r="B35" s="596"/>
      <c r="C35" s="596"/>
      <c r="D35" s="596"/>
      <c r="E35" s="596"/>
      <c r="F35" s="596"/>
      <c r="G35" s="596"/>
      <c r="H35" s="597"/>
      <c r="I35" s="598"/>
      <c r="J35" s="598"/>
      <c r="K35" s="1015"/>
      <c r="L35" s="1015"/>
      <c r="M35" s="598"/>
      <c r="N35" s="598"/>
      <c r="O35" s="598"/>
      <c r="P35" s="598"/>
      <c r="Q35" s="598"/>
      <c r="R35" s="598"/>
    </row>
    <row r="36" spans="1:18" ht="24.75" customHeight="1" x14ac:dyDescent="0.25">
      <c r="A36" s="603" t="s">
        <v>289</v>
      </c>
      <c r="B36" s="604"/>
      <c r="C36" s="604"/>
      <c r="D36" s="604"/>
      <c r="E36" s="604"/>
      <c r="F36" s="604"/>
      <c r="G36" s="604"/>
      <c r="H36" s="605"/>
      <c r="I36" s="591" t="s">
        <v>909</v>
      </c>
      <c r="J36" s="593"/>
      <c r="K36" s="606" t="s">
        <v>910</v>
      </c>
      <c r="L36" s="606"/>
      <c r="M36" s="594" t="s">
        <v>288</v>
      </c>
      <c r="N36" s="594"/>
      <c r="O36" s="594">
        <v>2026</v>
      </c>
      <c r="P36" s="594"/>
      <c r="Q36" s="594">
        <v>2027</v>
      </c>
      <c r="R36" s="594"/>
    </row>
    <row r="37" spans="1:18" ht="15.75" customHeight="1" x14ac:dyDescent="0.25">
      <c r="A37" s="595"/>
      <c r="B37" s="596"/>
      <c r="C37" s="596"/>
      <c r="D37" s="596"/>
      <c r="E37" s="596"/>
      <c r="F37" s="596"/>
      <c r="G37" s="596"/>
      <c r="H37" s="597"/>
      <c r="I37" s="607"/>
      <c r="J37" s="598"/>
      <c r="K37" s="1023"/>
      <c r="L37" s="1024"/>
      <c r="M37" s="598"/>
      <c r="N37" s="598"/>
      <c r="O37" s="607"/>
      <c r="P37" s="598"/>
      <c r="Q37" s="607"/>
      <c r="R37" s="598"/>
    </row>
    <row r="38" spans="1:18" ht="20.25" customHeight="1" x14ac:dyDescent="0.25">
      <c r="A38" s="595"/>
      <c r="B38" s="596"/>
      <c r="C38" s="596"/>
      <c r="D38" s="596"/>
      <c r="E38" s="596"/>
      <c r="F38" s="596"/>
      <c r="G38" s="596"/>
      <c r="H38" s="597"/>
      <c r="I38" s="607"/>
      <c r="J38" s="598"/>
      <c r="K38" s="1023"/>
      <c r="L38" s="1024"/>
      <c r="M38" s="598"/>
      <c r="N38" s="598"/>
      <c r="O38" s="607"/>
      <c r="P38" s="598"/>
      <c r="Q38" s="607"/>
      <c r="R38" s="598"/>
    </row>
    <row r="39" spans="1:18" ht="26.25" customHeight="1" x14ac:dyDescent="0.25">
      <c r="A39" s="595"/>
      <c r="B39" s="596"/>
      <c r="C39" s="596"/>
      <c r="D39" s="596"/>
      <c r="E39" s="596"/>
      <c r="F39" s="596"/>
      <c r="G39" s="596"/>
      <c r="H39" s="597"/>
      <c r="I39" s="607"/>
      <c r="J39" s="598"/>
      <c r="K39" s="1025"/>
      <c r="L39" s="1026"/>
      <c r="M39" s="598"/>
      <c r="N39" s="598"/>
      <c r="O39" s="607"/>
      <c r="P39" s="598"/>
      <c r="Q39" s="607"/>
      <c r="R39" s="598"/>
    </row>
    <row r="40" spans="1:18" x14ac:dyDescent="0.25">
      <c r="A40" s="595"/>
      <c r="B40" s="596"/>
      <c r="C40" s="596"/>
      <c r="D40" s="596"/>
      <c r="E40" s="596"/>
      <c r="F40" s="596"/>
      <c r="G40" s="596"/>
      <c r="H40" s="597"/>
      <c r="I40" s="607"/>
      <c r="J40" s="598"/>
      <c r="K40" s="1023"/>
      <c r="L40" s="1024"/>
      <c r="M40" s="598"/>
      <c r="N40" s="598"/>
      <c r="O40" s="607"/>
      <c r="P40" s="598"/>
      <c r="Q40" s="607"/>
      <c r="R40" s="598"/>
    </row>
    <row r="41" spans="1:18" ht="24.75" customHeight="1" x14ac:dyDescent="0.25">
      <c r="A41" s="1020"/>
      <c r="B41" s="1021"/>
      <c r="C41" s="1021"/>
      <c r="D41" s="1021"/>
      <c r="E41" s="1021"/>
      <c r="F41" s="1021"/>
      <c r="G41" s="1021"/>
      <c r="H41" s="1022"/>
      <c r="I41" s="607" t="s">
        <v>333</v>
      </c>
      <c r="J41" s="598"/>
      <c r="K41" s="607"/>
      <c r="L41" s="598"/>
      <c r="M41" s="598"/>
      <c r="N41" s="598"/>
      <c r="O41" s="607"/>
      <c r="P41" s="598"/>
      <c r="Q41" s="607"/>
      <c r="R41" s="598"/>
    </row>
    <row r="42" spans="1:18" ht="21.75" hidden="1" customHeight="1" x14ac:dyDescent="0.25">
      <c r="A42" s="595"/>
      <c r="B42" s="596"/>
      <c r="C42" s="596"/>
      <c r="D42" s="596"/>
      <c r="E42" s="596"/>
      <c r="F42" s="596"/>
      <c r="G42" s="596"/>
      <c r="H42" s="597"/>
      <c r="I42" s="607"/>
      <c r="J42" s="598"/>
      <c r="K42" s="607"/>
      <c r="L42" s="598"/>
      <c r="M42" s="598"/>
      <c r="N42" s="598"/>
      <c r="O42" s="607"/>
      <c r="P42" s="598"/>
      <c r="Q42" s="607"/>
      <c r="R42" s="598"/>
    </row>
    <row r="43" spans="1:18" ht="24.75" customHeight="1" x14ac:dyDescent="0.25">
      <c r="A43" s="603" t="s">
        <v>290</v>
      </c>
      <c r="B43" s="604"/>
      <c r="C43" s="604"/>
      <c r="D43" s="604"/>
      <c r="E43" s="604"/>
      <c r="F43" s="604"/>
      <c r="G43" s="604"/>
      <c r="H43" s="605"/>
      <c r="I43" s="591" t="s">
        <v>909</v>
      </c>
      <c r="J43" s="593"/>
      <c r="K43" s="606" t="s">
        <v>910</v>
      </c>
      <c r="L43" s="606"/>
      <c r="M43" s="594" t="s">
        <v>288</v>
      </c>
      <c r="N43" s="594"/>
      <c r="O43" s="594">
        <v>2026</v>
      </c>
      <c r="P43" s="594"/>
      <c r="Q43" s="594">
        <v>2027</v>
      </c>
      <c r="R43" s="594"/>
    </row>
    <row r="44" spans="1:18" ht="15.75" customHeight="1" x14ac:dyDescent="0.25">
      <c r="A44" s="1079"/>
      <c r="B44" s="1080"/>
      <c r="C44" s="1080"/>
      <c r="D44" s="1080"/>
      <c r="E44" s="1080"/>
      <c r="F44" s="1080"/>
      <c r="G44" s="1080"/>
      <c r="H44" s="1081"/>
      <c r="I44" s="1027"/>
      <c r="J44" s="1028"/>
      <c r="K44" s="1018"/>
      <c r="L44" s="1019"/>
      <c r="M44" s="1016"/>
      <c r="N44" s="1017"/>
      <c r="O44" s="1027"/>
      <c r="P44" s="1028"/>
      <c r="Q44" s="1027"/>
      <c r="R44" s="1028"/>
    </row>
    <row r="45" spans="1:18" ht="0.95" hidden="1" customHeight="1" x14ac:dyDescent="0.25">
      <c r="A45" s="595"/>
      <c r="B45" s="596"/>
      <c r="C45" s="596"/>
      <c r="D45" s="596"/>
      <c r="E45" s="596"/>
      <c r="F45" s="596"/>
      <c r="G45" s="596"/>
      <c r="H45" s="597"/>
      <c r="I45" s="608"/>
      <c r="J45" s="608"/>
      <c r="K45" s="1015"/>
      <c r="L45" s="1015"/>
      <c r="M45" s="598"/>
      <c r="N45" s="598"/>
      <c r="O45" s="598"/>
      <c r="P45" s="598"/>
      <c r="Q45" s="598"/>
      <c r="R45" s="598"/>
    </row>
    <row r="46" spans="1:18" hidden="1" x14ac:dyDescent="0.25">
      <c r="A46" s="595"/>
      <c r="B46" s="596"/>
      <c r="C46" s="596"/>
      <c r="D46" s="596"/>
      <c r="E46" s="596"/>
      <c r="F46" s="596"/>
      <c r="G46" s="596"/>
      <c r="H46" s="597"/>
      <c r="I46" s="598"/>
      <c r="J46" s="598"/>
      <c r="K46" s="1015"/>
      <c r="L46" s="1015"/>
      <c r="M46" s="598"/>
      <c r="N46" s="598"/>
      <c r="O46" s="598"/>
      <c r="P46" s="598"/>
      <c r="Q46" s="598"/>
      <c r="R46" s="598"/>
    </row>
    <row r="47" spans="1:18" hidden="1" x14ac:dyDescent="0.25">
      <c r="A47" s="595"/>
      <c r="B47" s="596"/>
      <c r="C47" s="596"/>
      <c r="D47" s="596"/>
      <c r="E47" s="596"/>
      <c r="F47" s="596"/>
      <c r="G47" s="596"/>
      <c r="H47" s="597"/>
      <c r="I47" s="598"/>
      <c r="J47" s="598"/>
      <c r="K47" s="1015"/>
      <c r="L47" s="1015"/>
      <c r="M47" s="598"/>
      <c r="N47" s="598"/>
      <c r="O47" s="598"/>
      <c r="P47" s="598"/>
      <c r="Q47" s="598"/>
      <c r="R47" s="598"/>
    </row>
    <row r="48" spans="1:18" ht="39" customHeight="1" x14ac:dyDescent="0.25">
      <c r="A48" s="603" t="s">
        <v>291</v>
      </c>
      <c r="B48" s="604"/>
      <c r="C48" s="604"/>
      <c r="D48" s="604"/>
      <c r="E48" s="604"/>
      <c r="F48" s="604"/>
      <c r="G48" s="604"/>
      <c r="H48" s="605"/>
      <c r="I48" s="591" t="s">
        <v>909</v>
      </c>
      <c r="J48" s="593"/>
      <c r="K48" s="606" t="s">
        <v>910</v>
      </c>
      <c r="L48" s="606"/>
      <c r="M48" s="594" t="s">
        <v>288</v>
      </c>
      <c r="N48" s="594"/>
      <c r="O48" s="594">
        <v>2026</v>
      </c>
      <c r="P48" s="594"/>
      <c r="Q48" s="594">
        <v>2027</v>
      </c>
      <c r="R48" s="594"/>
    </row>
    <row r="49" spans="1:18" x14ac:dyDescent="0.25">
      <c r="A49" s="609"/>
      <c r="B49" s="610"/>
      <c r="C49" s="610"/>
      <c r="D49" s="610"/>
      <c r="E49" s="610"/>
      <c r="F49" s="610"/>
      <c r="G49" s="610"/>
      <c r="H49" s="611"/>
      <c r="I49" s="598"/>
      <c r="J49" s="598"/>
      <c r="K49" s="598"/>
      <c r="L49" s="598"/>
      <c r="M49" s="598"/>
      <c r="N49" s="598"/>
      <c r="O49" s="598"/>
      <c r="P49" s="598"/>
      <c r="Q49" s="598"/>
      <c r="R49" s="598"/>
    </row>
    <row r="50" spans="1:18" x14ac:dyDescent="0.25">
      <c r="A50" s="609"/>
      <c r="B50" s="610"/>
      <c r="C50" s="610"/>
      <c r="D50" s="610"/>
      <c r="E50" s="610"/>
      <c r="F50" s="610"/>
      <c r="G50" s="610"/>
      <c r="H50" s="611"/>
      <c r="I50" s="598"/>
      <c r="J50" s="598"/>
      <c r="K50" s="598"/>
      <c r="L50" s="598"/>
      <c r="M50" s="598"/>
      <c r="N50" s="598"/>
      <c r="O50" s="598"/>
      <c r="P50" s="598"/>
      <c r="Q50" s="598"/>
      <c r="R50" s="598"/>
    </row>
    <row r="51" spans="1:18" x14ac:dyDescent="0.25">
      <c r="A51" s="609"/>
      <c r="B51" s="610"/>
      <c r="C51" s="610"/>
      <c r="D51" s="610"/>
      <c r="E51" s="610"/>
      <c r="F51" s="610"/>
      <c r="G51" s="610"/>
      <c r="H51" s="611"/>
      <c r="I51" s="1014"/>
      <c r="J51" s="598"/>
      <c r="K51" s="1014"/>
      <c r="L51" s="598"/>
      <c r="M51" s="598"/>
      <c r="N51" s="598"/>
      <c r="O51" s="1014"/>
      <c r="P51" s="598"/>
      <c r="Q51" s="1014"/>
      <c r="R51" s="598"/>
    </row>
    <row r="52" spans="1:18" hidden="1" x14ac:dyDescent="0.25">
      <c r="A52" s="609"/>
      <c r="B52" s="610"/>
      <c r="C52" s="610"/>
      <c r="D52" s="610"/>
      <c r="E52" s="610"/>
      <c r="F52" s="610"/>
      <c r="G52" s="610"/>
      <c r="H52" s="611"/>
      <c r="I52" s="598"/>
      <c r="J52" s="598"/>
      <c r="K52" s="598"/>
      <c r="L52" s="598"/>
      <c r="M52" s="598"/>
      <c r="N52" s="598"/>
      <c r="O52" s="598"/>
      <c r="P52" s="598"/>
      <c r="Q52" s="598"/>
      <c r="R52" s="598"/>
    </row>
    <row r="53" spans="1:18" hidden="1" x14ac:dyDescent="0.25">
      <c r="A53" s="609"/>
      <c r="B53" s="610"/>
      <c r="C53" s="610"/>
      <c r="D53" s="610"/>
      <c r="E53" s="610"/>
      <c r="F53" s="610"/>
      <c r="G53" s="610"/>
      <c r="H53" s="611"/>
      <c r="I53" s="598"/>
      <c r="J53" s="598"/>
      <c r="K53" s="598"/>
      <c r="L53" s="598"/>
      <c r="M53" s="598"/>
      <c r="N53" s="598"/>
      <c r="O53" s="598"/>
      <c r="P53" s="598"/>
      <c r="Q53" s="598"/>
      <c r="R53" s="598"/>
    </row>
    <row r="54" spans="1:18" hidden="1" x14ac:dyDescent="0.25"/>
    <row r="55" spans="1:18" x14ac:dyDescent="0.25">
      <c r="A55" s="600" t="s">
        <v>292</v>
      </c>
      <c r="B55" s="601"/>
      <c r="C55" s="601"/>
      <c r="D55" s="601"/>
      <c r="E55" s="601"/>
      <c r="F55" s="601"/>
      <c r="G55" s="601"/>
      <c r="H55" s="601"/>
      <c r="I55" s="601"/>
      <c r="J55" s="601"/>
      <c r="K55" s="601"/>
      <c r="L55" s="601"/>
      <c r="M55" s="601"/>
      <c r="N55" s="602"/>
    </row>
    <row r="56" spans="1:18" ht="44.25" customHeight="1" x14ac:dyDescent="0.25">
      <c r="A56" s="594" t="s">
        <v>293</v>
      </c>
      <c r="B56" s="594"/>
      <c r="C56" s="57" t="s">
        <v>294</v>
      </c>
      <c r="D56" s="57" t="s">
        <v>295</v>
      </c>
      <c r="E56" s="57" t="s">
        <v>296</v>
      </c>
      <c r="F56" s="57" t="s">
        <v>297</v>
      </c>
      <c r="G56" s="57" t="s">
        <v>298</v>
      </c>
      <c r="H56" s="57" t="s">
        <v>299</v>
      </c>
      <c r="I56" s="57" t="s">
        <v>300</v>
      </c>
      <c r="J56" s="57" t="s">
        <v>301</v>
      </c>
      <c r="K56" s="57" t="s">
        <v>302</v>
      </c>
      <c r="L56" s="57" t="s">
        <v>303</v>
      </c>
      <c r="M56" s="57" t="s">
        <v>304</v>
      </c>
      <c r="N56" s="57" t="s">
        <v>305</v>
      </c>
    </row>
    <row r="57" spans="1:18" ht="12" customHeight="1" x14ac:dyDescent="0.25">
      <c r="A57" s="612">
        <v>1</v>
      </c>
      <c r="B57" s="613"/>
      <c r="C57" s="254"/>
      <c r="D57" s="254"/>
      <c r="E57" s="254"/>
      <c r="F57" s="254"/>
      <c r="G57" s="254"/>
      <c r="H57" s="254"/>
      <c r="I57" s="254"/>
      <c r="J57" s="254"/>
      <c r="K57" s="254"/>
      <c r="L57" s="254"/>
      <c r="M57" s="254"/>
      <c r="N57" s="254"/>
    </row>
    <row r="58" spans="1:18" ht="12" customHeight="1" x14ac:dyDescent="0.25">
      <c r="A58" s="612">
        <v>2</v>
      </c>
      <c r="B58" s="613"/>
      <c r="C58" s="254">
        <v>2026</v>
      </c>
      <c r="D58" s="268"/>
      <c r="E58" s="254"/>
      <c r="F58" s="254"/>
      <c r="G58" s="254"/>
      <c r="H58" s="254"/>
      <c r="I58" s="254"/>
      <c r="J58" s="254"/>
      <c r="K58" s="254"/>
      <c r="L58" s="254"/>
      <c r="M58" s="254"/>
      <c r="N58" s="254"/>
    </row>
    <row r="59" spans="1:18" ht="12" customHeight="1" x14ac:dyDescent="0.25">
      <c r="A59" s="612">
        <v>3</v>
      </c>
      <c r="B59" s="613"/>
      <c r="C59" s="58"/>
      <c r="D59" s="58"/>
      <c r="E59" s="58"/>
      <c r="F59" s="58"/>
      <c r="G59" s="58"/>
      <c r="H59" s="58"/>
      <c r="I59" s="58"/>
      <c r="J59" s="58"/>
      <c r="K59" s="58"/>
      <c r="L59" s="58"/>
      <c r="M59" s="58"/>
      <c r="N59" s="254"/>
    </row>
    <row r="60" spans="1:18" ht="12" customHeight="1" thickBot="1" x14ac:dyDescent="0.3">
      <c r="A60" s="612">
        <v>4</v>
      </c>
      <c r="B60" s="613"/>
      <c r="C60" s="254">
        <v>2026</v>
      </c>
      <c r="D60" s="254"/>
      <c r="E60" s="254"/>
      <c r="F60" s="254"/>
      <c r="G60" s="254"/>
      <c r="H60" s="254"/>
      <c r="I60" s="254"/>
      <c r="J60" s="254"/>
      <c r="K60" s="254"/>
      <c r="L60" s="254"/>
      <c r="M60" s="254"/>
      <c r="N60" s="277"/>
    </row>
    <row r="61" spans="1:18" ht="12" customHeight="1" x14ac:dyDescent="0.25">
      <c r="A61" s="612">
        <v>5</v>
      </c>
      <c r="B61" s="613"/>
      <c r="C61" s="254"/>
      <c r="D61" s="254"/>
      <c r="E61" s="254"/>
      <c r="F61" s="254"/>
      <c r="G61" s="254"/>
      <c r="H61" s="254"/>
      <c r="I61" s="254"/>
      <c r="J61" s="254"/>
      <c r="K61" s="254"/>
      <c r="L61" s="254"/>
      <c r="M61" s="254"/>
      <c r="N61" s="254"/>
    </row>
    <row r="62" spans="1:18" ht="12" customHeight="1" x14ac:dyDescent="0.25">
      <c r="A62" s="612">
        <v>6</v>
      </c>
      <c r="B62" s="613"/>
      <c r="C62" s="254"/>
      <c r="D62" s="254"/>
      <c r="E62" s="405"/>
      <c r="F62" s="254"/>
      <c r="G62" s="254"/>
      <c r="H62" s="254"/>
      <c r="I62" s="254"/>
      <c r="J62" s="254"/>
      <c r="K62" s="254"/>
      <c r="L62" s="254"/>
      <c r="M62" s="254"/>
      <c r="N62" s="254"/>
    </row>
    <row r="63" spans="1:18" ht="12" customHeight="1" x14ac:dyDescent="0.25">
      <c r="A63" s="612"/>
      <c r="B63" s="613"/>
      <c r="C63" s="58"/>
      <c r="D63" s="58"/>
      <c r="E63" s="58"/>
      <c r="F63" s="58"/>
      <c r="G63" s="58"/>
      <c r="H63" s="58"/>
      <c r="I63" s="58"/>
      <c r="J63" s="58"/>
      <c r="K63" s="58"/>
      <c r="L63" s="58"/>
      <c r="M63" s="58"/>
      <c r="N63" s="60"/>
      <c r="O63" s="61"/>
    </row>
    <row r="64" spans="1:18" ht="12" customHeight="1" x14ac:dyDescent="0.25">
      <c r="A64" s="612"/>
      <c r="B64" s="613"/>
      <c r="C64" s="58"/>
      <c r="D64" s="58"/>
      <c r="E64" s="58"/>
      <c r="F64" s="58"/>
      <c r="G64" s="58"/>
      <c r="H64" s="58"/>
      <c r="I64" s="58"/>
      <c r="J64" s="58"/>
      <c r="K64" s="58"/>
      <c r="L64" s="58"/>
      <c r="M64" s="58"/>
      <c r="N64" s="58"/>
    </row>
    <row r="65" spans="1:19" ht="12" customHeight="1" x14ac:dyDescent="0.25">
      <c r="A65" s="1036"/>
      <c r="B65" s="1037"/>
      <c r="C65" s="58"/>
      <c r="D65" s="58"/>
      <c r="E65" s="339"/>
      <c r="F65" s="58"/>
      <c r="G65" s="58"/>
      <c r="H65" s="58"/>
      <c r="I65" s="58"/>
      <c r="J65" s="58"/>
      <c r="K65" s="58"/>
      <c r="L65" s="58"/>
      <c r="M65" s="58"/>
      <c r="N65" s="58"/>
    </row>
    <row r="66" spans="1:19" x14ac:dyDescent="0.25">
      <c r="A66" s="612"/>
      <c r="B66" s="613"/>
      <c r="C66" s="135"/>
      <c r="D66" s="58"/>
      <c r="E66" s="339"/>
      <c r="F66" s="58"/>
      <c r="G66" s="58"/>
      <c r="H66" s="58"/>
      <c r="I66" s="58"/>
      <c r="J66" s="58"/>
      <c r="K66" s="58"/>
      <c r="L66" s="58"/>
      <c r="M66" s="58"/>
      <c r="N66" s="58"/>
    </row>
    <row r="67" spans="1:19" ht="36" hidden="1" customHeight="1" x14ac:dyDescent="0.25">
      <c r="A67" s="62"/>
      <c r="B67" s="62"/>
      <c r="C67" s="62"/>
      <c r="D67" s="62"/>
      <c r="E67" s="62"/>
      <c r="F67" s="62"/>
      <c r="G67" s="62"/>
      <c r="H67" s="62"/>
      <c r="I67" s="62"/>
      <c r="J67" s="62"/>
      <c r="K67" s="62"/>
      <c r="L67" s="62"/>
      <c r="M67" s="62"/>
      <c r="N67" s="62"/>
    </row>
    <row r="68" spans="1:19" x14ac:dyDescent="0.25">
      <c r="A68" s="1029" t="s">
        <v>306</v>
      </c>
      <c r="B68" s="1030"/>
      <c r="C68" s="1030"/>
      <c r="D68" s="1030"/>
      <c r="E68" s="1030"/>
      <c r="F68" s="1030"/>
      <c r="G68" s="1030"/>
      <c r="H68" s="1030"/>
      <c r="I68" s="1030"/>
      <c r="J68" s="1030"/>
      <c r="K68" s="1030"/>
      <c r="L68" s="1030"/>
      <c r="M68" s="1030"/>
      <c r="N68" s="1031"/>
    </row>
    <row r="69" spans="1:19" ht="31.7" customHeight="1" x14ac:dyDescent="0.25">
      <c r="A69" s="63" t="s">
        <v>307</v>
      </c>
      <c r="B69" s="1032" t="s">
        <v>308</v>
      </c>
      <c r="C69" s="1033"/>
      <c r="D69" s="1033"/>
      <c r="E69" s="1033"/>
      <c r="F69" s="1034"/>
      <c r="G69" s="1035" t="s">
        <v>309</v>
      </c>
      <c r="H69" s="1035"/>
      <c r="I69" s="1035" t="s">
        <v>310</v>
      </c>
      <c r="J69" s="1035"/>
      <c r="K69" s="1035" t="s">
        <v>311</v>
      </c>
      <c r="L69" s="1035"/>
      <c r="M69" s="1000" t="s">
        <v>312</v>
      </c>
      <c r="N69" s="1000"/>
    </row>
    <row r="70" spans="1:19" x14ac:dyDescent="0.25">
      <c r="A70" s="126"/>
      <c r="B70" s="1039" t="s">
        <v>675</v>
      </c>
      <c r="C70" s="1040"/>
      <c r="D70" s="1040"/>
      <c r="E70" s="1040"/>
      <c r="F70" s="1041"/>
      <c r="G70" s="1042">
        <v>60</v>
      </c>
      <c r="H70" s="1043"/>
      <c r="I70" s="1044">
        <v>20</v>
      </c>
      <c r="J70" s="1044"/>
      <c r="K70" s="1078">
        <f>I70*100/$Q$75</f>
        <v>36.363636363636367</v>
      </c>
      <c r="L70" s="1078"/>
      <c r="M70" s="622">
        <f>+G70*I70</f>
        <v>1200</v>
      </c>
      <c r="N70" s="622"/>
    </row>
    <row r="71" spans="1:19" x14ac:dyDescent="0.25">
      <c r="A71" s="126" t="s">
        <v>448</v>
      </c>
      <c r="B71" s="1039" t="s">
        <v>375</v>
      </c>
      <c r="C71" s="1040"/>
      <c r="D71" s="1040"/>
      <c r="E71" s="1040"/>
      <c r="F71" s="1041"/>
      <c r="G71" s="1042">
        <v>21.76</v>
      </c>
      <c r="H71" s="1043"/>
      <c r="I71" s="1044">
        <v>30</v>
      </c>
      <c r="J71" s="1044"/>
      <c r="K71" s="1078">
        <f t="shared" ref="K71:K72" si="0">I71*100/$Q$75</f>
        <v>54.545454545454547</v>
      </c>
      <c r="L71" s="1078"/>
      <c r="M71" s="622">
        <f t="shared" ref="M71:M72" si="1">+G71*I71</f>
        <v>652.80000000000007</v>
      </c>
      <c r="N71" s="622"/>
    </row>
    <row r="72" spans="1:19" x14ac:dyDescent="0.25">
      <c r="A72" s="126" t="s">
        <v>454</v>
      </c>
      <c r="B72" s="1039" t="s">
        <v>394</v>
      </c>
      <c r="C72" s="1040"/>
      <c r="D72" s="1040"/>
      <c r="E72" s="1040"/>
      <c r="F72" s="1041"/>
      <c r="G72" s="1042">
        <v>16.11</v>
      </c>
      <c r="H72" s="1043"/>
      <c r="I72" s="1044">
        <v>5</v>
      </c>
      <c r="J72" s="1044"/>
      <c r="K72" s="1078">
        <f t="shared" si="0"/>
        <v>9.0909090909090917</v>
      </c>
      <c r="L72" s="1078"/>
      <c r="M72" s="622">
        <f t="shared" si="1"/>
        <v>80.55</v>
      </c>
      <c r="N72" s="622"/>
    </row>
    <row r="73" spans="1:19" x14ac:dyDescent="0.25">
      <c r="A73" s="126"/>
      <c r="B73" s="1039"/>
      <c r="C73" s="1040"/>
      <c r="D73" s="1040"/>
      <c r="E73" s="1040"/>
      <c r="F73" s="1041"/>
      <c r="G73" s="1042"/>
      <c r="H73" s="1043"/>
      <c r="I73" s="1064"/>
      <c r="J73" s="1065"/>
      <c r="K73" s="1045"/>
      <c r="L73" s="1046"/>
      <c r="M73" s="622"/>
      <c r="N73" s="1038"/>
    </row>
    <row r="74" spans="1:19" x14ac:dyDescent="0.25">
      <c r="A74" s="126"/>
      <c r="B74" s="1039"/>
      <c r="C74" s="1040"/>
      <c r="D74" s="1040"/>
      <c r="E74" s="1040"/>
      <c r="F74" s="1041"/>
      <c r="G74" s="1042"/>
      <c r="H74" s="1043"/>
      <c r="I74" s="1064"/>
      <c r="J74" s="1065"/>
      <c r="K74" s="1045"/>
      <c r="L74" s="1046"/>
      <c r="M74" s="622"/>
      <c r="N74" s="1038"/>
    </row>
    <row r="75" spans="1:19" x14ac:dyDescent="0.25">
      <c r="A75" s="126"/>
      <c r="B75" s="1039"/>
      <c r="C75" s="1040"/>
      <c r="D75" s="1040"/>
      <c r="E75" s="1040"/>
      <c r="F75" s="1041"/>
      <c r="G75" s="1042"/>
      <c r="H75" s="1043"/>
      <c r="I75" s="1044"/>
      <c r="J75" s="1044"/>
      <c r="K75" s="1045"/>
      <c r="L75" s="1046"/>
      <c r="M75" s="622"/>
      <c r="N75" s="1038"/>
      <c r="Q75" s="50">
        <f>SUM(I70:J75)</f>
        <v>55</v>
      </c>
      <c r="S75" s="50">
        <v>100</v>
      </c>
    </row>
    <row r="76" spans="1:19" x14ac:dyDescent="0.25">
      <c r="A76" s="65">
        <f>COUNTA(B70:F75)</f>
        <v>3</v>
      </c>
      <c r="B76" s="1047" t="s">
        <v>313</v>
      </c>
      <c r="C76" s="1047"/>
      <c r="D76" s="1047"/>
      <c r="E76" s="1047"/>
      <c r="F76" s="1047"/>
      <c r="G76" s="1047"/>
      <c r="H76" s="1047"/>
      <c r="I76" s="1047"/>
      <c r="J76" s="1047"/>
      <c r="K76" s="1047"/>
      <c r="L76" s="1048"/>
      <c r="M76" s="1049">
        <f>SUM(M70:N75)</f>
        <v>1933.3500000000001</v>
      </c>
      <c r="N76" s="1050"/>
    </row>
    <row r="77" spans="1:19" x14ac:dyDescent="0.25">
      <c r="A77" s="62"/>
      <c r="B77" s="62"/>
      <c r="C77" s="62"/>
      <c r="D77" s="62"/>
      <c r="E77" s="62"/>
      <c r="F77" s="62"/>
      <c r="G77" s="62"/>
      <c r="H77" s="62"/>
      <c r="I77" s="62"/>
      <c r="J77" s="62"/>
      <c r="K77" s="62"/>
      <c r="L77" s="62"/>
      <c r="M77" s="62"/>
      <c r="N77" s="62"/>
    </row>
    <row r="78" spans="1:19" x14ac:dyDescent="0.25">
      <c r="A78" s="1029" t="s">
        <v>314</v>
      </c>
      <c r="B78" s="1030"/>
      <c r="C78" s="1030"/>
      <c r="D78" s="1030"/>
      <c r="E78" s="1030"/>
      <c r="F78" s="1030"/>
      <c r="G78" s="1030"/>
      <c r="H78" s="1030"/>
      <c r="I78" s="1030"/>
      <c r="J78" s="1030"/>
      <c r="K78" s="1030"/>
      <c r="L78" s="1030"/>
      <c r="M78" s="1030"/>
      <c r="N78" s="1031"/>
    </row>
    <row r="79" spans="1:19" x14ac:dyDescent="0.25">
      <c r="A79" s="1051" t="s">
        <v>315</v>
      </c>
      <c r="B79" s="1052"/>
      <c r="C79" s="1052"/>
      <c r="D79" s="1053"/>
      <c r="E79" s="1051" t="s">
        <v>115</v>
      </c>
      <c r="F79" s="1052"/>
      <c r="G79" s="1052"/>
      <c r="H79" s="1052"/>
      <c r="I79" s="1052"/>
      <c r="J79" s="1052"/>
      <c r="K79" s="1052"/>
      <c r="L79" s="1052"/>
      <c r="M79" s="1054" t="s">
        <v>316</v>
      </c>
      <c r="N79" s="1055"/>
    </row>
    <row r="80" spans="1:19" ht="27.95" customHeight="1" x14ac:dyDescent="0.25">
      <c r="A80" s="1057" t="s">
        <v>729</v>
      </c>
      <c r="B80" s="1058"/>
      <c r="C80" s="1058"/>
      <c r="D80" s="1059"/>
      <c r="E80" s="1066" t="s">
        <v>949</v>
      </c>
      <c r="F80" s="1067"/>
      <c r="G80" s="1067"/>
      <c r="H80" s="1067"/>
      <c r="I80" s="1067"/>
      <c r="J80" s="1067"/>
      <c r="K80" s="1067"/>
      <c r="L80" s="1067"/>
      <c r="M80" s="1062">
        <v>1163.08</v>
      </c>
      <c r="N80" s="1063"/>
    </row>
    <row r="81" spans="1:14" ht="27.95" customHeight="1" x14ac:dyDescent="0.25">
      <c r="A81" s="1039" t="s">
        <v>740</v>
      </c>
      <c r="B81" s="1071"/>
      <c r="C81" s="1071"/>
      <c r="D81" s="1072"/>
      <c r="E81" s="1073" t="s">
        <v>741</v>
      </c>
      <c r="F81" s="1074"/>
      <c r="G81" s="1074"/>
      <c r="H81" s="1074"/>
      <c r="I81" s="1074"/>
      <c r="J81" s="1074"/>
      <c r="K81" s="1074"/>
      <c r="L81" s="1075"/>
      <c r="M81" s="1076">
        <v>985.15</v>
      </c>
      <c r="N81" s="1077"/>
    </row>
    <row r="82" spans="1:14" ht="40.700000000000003" customHeight="1" x14ac:dyDescent="0.25">
      <c r="A82" s="1066" t="s">
        <v>738</v>
      </c>
      <c r="B82" s="1067"/>
      <c r="C82" s="1067"/>
      <c r="D82" s="1068"/>
      <c r="E82" s="1057" t="s">
        <v>739</v>
      </c>
      <c r="F82" s="1058"/>
      <c r="G82" s="1058"/>
      <c r="H82" s="1058"/>
      <c r="I82" s="1058"/>
      <c r="J82" s="1058"/>
      <c r="K82" s="1058"/>
      <c r="L82" s="1058"/>
      <c r="M82" s="1069">
        <v>1586</v>
      </c>
      <c r="N82" s="1070"/>
    </row>
    <row r="83" spans="1:14" x14ac:dyDescent="0.25">
      <c r="A83" s="1054" t="s">
        <v>317</v>
      </c>
      <c r="B83" s="1056"/>
      <c r="C83" s="1056"/>
      <c r="D83" s="1056"/>
      <c r="E83" s="1056"/>
      <c r="F83" s="1056"/>
      <c r="G83" s="1056"/>
      <c r="H83" s="1056"/>
      <c r="I83" s="1056"/>
      <c r="J83" s="1056"/>
      <c r="K83" s="1056"/>
      <c r="L83" s="1055"/>
      <c r="M83" s="1049">
        <f>SUM(M76:M82)</f>
        <v>5667.58</v>
      </c>
      <c r="N83" s="1050"/>
    </row>
    <row r="65401" spans="251:255" x14ac:dyDescent="0.25">
      <c r="IQ65401" s="51" t="s">
        <v>318</v>
      </c>
      <c r="IR65401" s="51" t="s">
        <v>319</v>
      </c>
      <c r="IS65401" s="51" t="s">
        <v>320</v>
      </c>
      <c r="IT65401" s="51" t="s">
        <v>321</v>
      </c>
      <c r="IU65401" s="51" t="s">
        <v>322</v>
      </c>
    </row>
    <row r="65402" spans="251:255" x14ac:dyDescent="0.25">
      <c r="IQ65402" s="51" t="e">
        <f>#REF!&amp;$C$9</f>
        <v>#REF!</v>
      </c>
      <c r="IR65402" s="51" t="e">
        <f>#REF!</f>
        <v>#REF!</v>
      </c>
      <c r="IS65402" s="51" t="e">
        <f>$B$24&amp;" - "&amp;$B$25&amp;" - "&amp;$B$28&amp;" - "&amp;$I$28&amp;" - "&amp;#REF!&amp;" - "&amp;#REF!&amp;" - "&amp;#REF!&amp;" - "&amp;#REF!</f>
        <v>#REF!</v>
      </c>
      <c r="IT65402" s="51" t="e">
        <f>$A$31&amp;": "&amp;$I$31&amp;" - "&amp;$A$33&amp;": "&amp;$I$32&amp;" - "&amp;$A$34&amp;": "&amp;$I$33&amp;" - "&amp;#REF!&amp;": "&amp;#REF!&amp;" - "&amp;#REF!&amp;": "&amp;#REF!&amp;" - "&amp;#REF!&amp;": "&amp;$I$34&amp;" - "&amp;#REF!&amp;": "&amp;#REF!&amp;" - "&amp;$A$36&amp;": "&amp;$I$36&amp;" - "&amp;$A$37&amp;": "&amp;$I$37&amp;" - "&amp;#REF!&amp;": "&amp;#REF!&amp;" - "&amp;#REF!&amp;": "&amp;#REF!&amp;" - "&amp;#REF!&amp;": "&amp;#REF!&amp;" - "&amp;$A$39&amp;": "&amp;$I$39</f>
        <v>#REF!</v>
      </c>
      <c r="IU65402" s="51" t="e">
        <f>#REF!</f>
        <v>#REF!</v>
      </c>
    </row>
  </sheetData>
  <mergeCells count="243">
    <mergeCell ref="A6:D7"/>
    <mergeCell ref="E6:H7"/>
    <mergeCell ref="I6:N6"/>
    <mergeCell ref="I7:J7"/>
    <mergeCell ref="K7:L7"/>
    <mergeCell ref="M7:N7"/>
    <mergeCell ref="A1:N1"/>
    <mergeCell ref="A3:D3"/>
    <mergeCell ref="E3:H3"/>
    <mergeCell ref="I3:N3"/>
    <mergeCell ref="A4:D5"/>
    <mergeCell ref="E4:H5"/>
    <mergeCell ref="I4:N5"/>
    <mergeCell ref="A10:B22"/>
    <mergeCell ref="C10:N22"/>
    <mergeCell ref="A23:N23"/>
    <mergeCell ref="B24:G24"/>
    <mergeCell ref="I24:N24"/>
    <mergeCell ref="B25:G25"/>
    <mergeCell ref="I25:N25"/>
    <mergeCell ref="A8:D8"/>
    <mergeCell ref="E8:H8"/>
    <mergeCell ref="I8:J8"/>
    <mergeCell ref="K8:L8"/>
    <mergeCell ref="M8:N8"/>
    <mergeCell ref="A9:B9"/>
    <mergeCell ref="C9:N9"/>
    <mergeCell ref="A29:R29"/>
    <mergeCell ref="A30:H30"/>
    <mergeCell ref="I30:J30"/>
    <mergeCell ref="K30:L30"/>
    <mergeCell ref="M30:N30"/>
    <mergeCell ref="O30:P30"/>
    <mergeCell ref="Q30:R30"/>
    <mergeCell ref="B26:G26"/>
    <mergeCell ref="I26:N26"/>
    <mergeCell ref="B27:G27"/>
    <mergeCell ref="I27:N27"/>
    <mergeCell ref="B28:G28"/>
    <mergeCell ref="I28:N28"/>
    <mergeCell ref="A32:H32"/>
    <mergeCell ref="I32:J32"/>
    <mergeCell ref="K32:L32"/>
    <mergeCell ref="M32:N32"/>
    <mergeCell ref="O32:P32"/>
    <mergeCell ref="Q32:R32"/>
    <mergeCell ref="A31:H31"/>
    <mergeCell ref="I31:J31"/>
    <mergeCell ref="K31:L31"/>
    <mergeCell ref="M31:N31"/>
    <mergeCell ref="O31:P31"/>
    <mergeCell ref="Q31:R31"/>
    <mergeCell ref="A34:H34"/>
    <mergeCell ref="I34:J34"/>
    <mergeCell ref="K34:L34"/>
    <mergeCell ref="M34:N34"/>
    <mergeCell ref="O34:P34"/>
    <mergeCell ref="Q34:R34"/>
    <mergeCell ref="A33:H33"/>
    <mergeCell ref="I33:J33"/>
    <mergeCell ref="K33:L33"/>
    <mergeCell ref="M33:N33"/>
    <mergeCell ref="O33:P33"/>
    <mergeCell ref="Q33:R33"/>
    <mergeCell ref="A36:H36"/>
    <mergeCell ref="I36:J36"/>
    <mergeCell ref="K36:L36"/>
    <mergeCell ref="M36:N36"/>
    <mergeCell ref="O36:P36"/>
    <mergeCell ref="Q36:R36"/>
    <mergeCell ref="A35:H35"/>
    <mergeCell ref="I35:J35"/>
    <mergeCell ref="K35:L35"/>
    <mergeCell ref="M35:N35"/>
    <mergeCell ref="O35:P35"/>
    <mergeCell ref="Q35:R35"/>
    <mergeCell ref="A38:H38"/>
    <mergeCell ref="I38:J38"/>
    <mergeCell ref="K38:L38"/>
    <mergeCell ref="M38:N38"/>
    <mergeCell ref="O38:P38"/>
    <mergeCell ref="Q38:R38"/>
    <mergeCell ref="A37:H37"/>
    <mergeCell ref="I37:J37"/>
    <mergeCell ref="K37:L37"/>
    <mergeCell ref="M37:N37"/>
    <mergeCell ref="O37:P37"/>
    <mergeCell ref="Q37:R37"/>
    <mergeCell ref="A40:H40"/>
    <mergeCell ref="I40:J40"/>
    <mergeCell ref="K40:L40"/>
    <mergeCell ref="M40:N40"/>
    <mergeCell ref="O40:P40"/>
    <mergeCell ref="Q40:R40"/>
    <mergeCell ref="A39:H39"/>
    <mergeCell ref="I39:J39"/>
    <mergeCell ref="K39:L39"/>
    <mergeCell ref="M39:N39"/>
    <mergeCell ref="O39:P39"/>
    <mergeCell ref="Q39:R39"/>
    <mergeCell ref="A42:H42"/>
    <mergeCell ref="I42:J42"/>
    <mergeCell ref="K42:L42"/>
    <mergeCell ref="M42:N42"/>
    <mergeCell ref="O42:P42"/>
    <mergeCell ref="Q42:R42"/>
    <mergeCell ref="A41:H41"/>
    <mergeCell ref="I41:J41"/>
    <mergeCell ref="K41:L41"/>
    <mergeCell ref="M41:N41"/>
    <mergeCell ref="O41:P41"/>
    <mergeCell ref="Q41:R41"/>
    <mergeCell ref="A44:H44"/>
    <mergeCell ref="I44:J44"/>
    <mergeCell ref="K44:L44"/>
    <mergeCell ref="M44:N44"/>
    <mergeCell ref="O44:P44"/>
    <mergeCell ref="Q44:R44"/>
    <mergeCell ref="A43:H43"/>
    <mergeCell ref="I43:J43"/>
    <mergeCell ref="K43:L43"/>
    <mergeCell ref="M43:N43"/>
    <mergeCell ref="O43:P43"/>
    <mergeCell ref="Q43:R43"/>
    <mergeCell ref="A46:H46"/>
    <mergeCell ref="I46:J46"/>
    <mergeCell ref="K46:L46"/>
    <mergeCell ref="M46:N46"/>
    <mergeCell ref="O46:P46"/>
    <mergeCell ref="Q46:R46"/>
    <mergeCell ref="A45:H45"/>
    <mergeCell ref="I45:J45"/>
    <mergeCell ref="K45:L45"/>
    <mergeCell ref="M45:N45"/>
    <mergeCell ref="O45:P45"/>
    <mergeCell ref="Q45:R45"/>
    <mergeCell ref="A48:H48"/>
    <mergeCell ref="I48:J48"/>
    <mergeCell ref="K48:L48"/>
    <mergeCell ref="M48:N48"/>
    <mergeCell ref="O48:P48"/>
    <mergeCell ref="Q48:R48"/>
    <mergeCell ref="A47:H47"/>
    <mergeCell ref="I47:J47"/>
    <mergeCell ref="K47:L47"/>
    <mergeCell ref="M47:N47"/>
    <mergeCell ref="O47:P47"/>
    <mergeCell ref="Q47:R47"/>
    <mergeCell ref="A50:H50"/>
    <mergeCell ref="I50:J50"/>
    <mergeCell ref="K50:L50"/>
    <mergeCell ref="M50:N50"/>
    <mergeCell ref="O50:P50"/>
    <mergeCell ref="Q50:R50"/>
    <mergeCell ref="A49:H49"/>
    <mergeCell ref="I49:J49"/>
    <mergeCell ref="K49:L49"/>
    <mergeCell ref="M49:N49"/>
    <mergeCell ref="O49:P49"/>
    <mergeCell ref="Q49:R49"/>
    <mergeCell ref="O53:P53"/>
    <mergeCell ref="Q53:R53"/>
    <mergeCell ref="A52:H52"/>
    <mergeCell ref="I52:J52"/>
    <mergeCell ref="K52:L52"/>
    <mergeCell ref="M52:N52"/>
    <mergeCell ref="O52:P52"/>
    <mergeCell ref="Q52:R52"/>
    <mergeCell ref="A51:H51"/>
    <mergeCell ref="I51:J51"/>
    <mergeCell ref="K51:L51"/>
    <mergeCell ref="M51:N51"/>
    <mergeCell ref="O51:P51"/>
    <mergeCell ref="Q51:R51"/>
    <mergeCell ref="A55:N55"/>
    <mergeCell ref="A56:B56"/>
    <mergeCell ref="A57:B57"/>
    <mergeCell ref="A58:B58"/>
    <mergeCell ref="A59:B59"/>
    <mergeCell ref="A60:B60"/>
    <mergeCell ref="A53:H53"/>
    <mergeCell ref="I53:J53"/>
    <mergeCell ref="K53:L53"/>
    <mergeCell ref="M53:N53"/>
    <mergeCell ref="A68:N68"/>
    <mergeCell ref="B69:F69"/>
    <mergeCell ref="G69:H69"/>
    <mergeCell ref="I69:J69"/>
    <mergeCell ref="K69:L69"/>
    <mergeCell ref="M69:N69"/>
    <mergeCell ref="A61:B61"/>
    <mergeCell ref="A62:B62"/>
    <mergeCell ref="A63:B63"/>
    <mergeCell ref="A64:B64"/>
    <mergeCell ref="A65:B65"/>
    <mergeCell ref="A66:B66"/>
    <mergeCell ref="B70:F70"/>
    <mergeCell ref="G70:H70"/>
    <mergeCell ref="I70:J70"/>
    <mergeCell ref="K70:L70"/>
    <mergeCell ref="M70:N70"/>
    <mergeCell ref="B71:F71"/>
    <mergeCell ref="G71:H71"/>
    <mergeCell ref="I71:J71"/>
    <mergeCell ref="K71:L71"/>
    <mergeCell ref="M71:N71"/>
    <mergeCell ref="B72:F72"/>
    <mergeCell ref="G72:H72"/>
    <mergeCell ref="I72:J72"/>
    <mergeCell ref="K72:L72"/>
    <mergeCell ref="M72:N72"/>
    <mergeCell ref="B73:F73"/>
    <mergeCell ref="G73:H73"/>
    <mergeCell ref="I73:J73"/>
    <mergeCell ref="K73:L73"/>
    <mergeCell ref="M73:N73"/>
    <mergeCell ref="B74:F74"/>
    <mergeCell ref="G74:H74"/>
    <mergeCell ref="I74:J74"/>
    <mergeCell ref="K74:L74"/>
    <mergeCell ref="M74:N74"/>
    <mergeCell ref="B75:F75"/>
    <mergeCell ref="G75:H75"/>
    <mergeCell ref="I75:J75"/>
    <mergeCell ref="K75:L75"/>
    <mergeCell ref="M75:N75"/>
    <mergeCell ref="A83:L83"/>
    <mergeCell ref="M83:N83"/>
    <mergeCell ref="A80:D80"/>
    <mergeCell ref="E80:L80"/>
    <mergeCell ref="M80:N80"/>
    <mergeCell ref="A82:D82"/>
    <mergeCell ref="E82:L82"/>
    <mergeCell ref="M82:N82"/>
    <mergeCell ref="B76:L76"/>
    <mergeCell ref="M76:N76"/>
    <mergeCell ref="A78:N78"/>
    <mergeCell ref="A79:D79"/>
    <mergeCell ref="E79:L79"/>
    <mergeCell ref="M79:N79"/>
    <mergeCell ref="A81:D81"/>
    <mergeCell ref="E81:L81"/>
    <mergeCell ref="M81:N81"/>
  </mergeCells>
  <conditionalFormatting sqref="C57:N59 C60:M60 C61:N66">
    <cfRule type="cellIs" dxfId="86" priority="1" stopIfTrue="1" operator="equal">
      <formula>"x"</formula>
    </cfRule>
  </conditionalFormatting>
  <conditionalFormatting sqref="N60">
    <cfRule type="cellIs" dxfId="85"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7:N66" xr:uid="{00000000-0002-0000-0700-000000000000}"/>
  </dataValidations>
  <pageMargins left="0.74803149606299213" right="0.74803149606299213" top="0.98425196850393704" bottom="0.98425196850393704" header="0.51181102362204722" footer="0.51181102362204722"/>
  <pageSetup paperSize="9" fitToHeight="0"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U65389"/>
  <sheetViews>
    <sheetView zoomScaleNormal="100" workbookViewId="0">
      <selection activeCell="B58" sqref="B58:F58"/>
    </sheetView>
  </sheetViews>
  <sheetFormatPr defaultColWidth="9.140625" defaultRowHeight="12.75" x14ac:dyDescent="0.25"/>
  <cols>
    <col min="1" max="1" width="8.5703125" style="50" customWidth="1"/>
    <col min="2" max="3" width="12.28515625" style="50" customWidth="1"/>
    <col min="4" max="4" width="6.42578125" style="50" customWidth="1"/>
    <col min="5" max="5" width="10.42578125" style="50" bestFit="1" customWidth="1"/>
    <col min="6" max="6" width="4.85546875" style="50" customWidth="1"/>
    <col min="7" max="7" width="6.5703125" style="50" customWidth="1"/>
    <col min="8" max="8" width="4.42578125" style="50" customWidth="1"/>
    <col min="9" max="9" width="6.5703125" style="50" customWidth="1"/>
    <col min="10" max="10" width="7.140625" style="50" customWidth="1"/>
    <col min="11" max="11" width="6.5703125" style="50" customWidth="1"/>
    <col min="12" max="12" width="6.85546875" style="50" customWidth="1"/>
    <col min="13" max="14" width="6.5703125" style="50" customWidth="1"/>
    <col min="15" max="15" width="9.140625" style="50"/>
    <col min="16" max="16" width="2.85546875" style="50" customWidth="1"/>
    <col min="17" max="17" width="7.140625" style="50" customWidth="1"/>
    <col min="18" max="18" width="4.5703125" style="50" customWidth="1"/>
    <col min="19" max="19" width="9.140625" style="50"/>
    <col min="20" max="20" width="22.42578125" style="50" customWidth="1"/>
    <col min="21" max="244" width="9.140625" style="50"/>
    <col min="245" max="245" width="14.140625" style="50" bestFit="1" customWidth="1"/>
    <col min="246" max="16384" width="9.140625" style="50"/>
  </cols>
  <sheetData>
    <row r="1" spans="1:23" ht="18" customHeight="1" thickBot="1" x14ac:dyDescent="0.3">
      <c r="A1" s="520" t="s">
        <v>387</v>
      </c>
      <c r="B1" s="520"/>
      <c r="C1" s="520"/>
      <c r="D1" s="520"/>
      <c r="E1" s="520"/>
      <c r="F1" s="520"/>
      <c r="G1" s="520"/>
      <c r="H1" s="520"/>
      <c r="I1" s="520"/>
      <c r="J1" s="520"/>
      <c r="K1" s="520"/>
      <c r="L1" s="520"/>
      <c r="M1" s="520"/>
      <c r="N1" s="520"/>
    </row>
    <row r="2" spans="1:23" ht="26.25" customHeight="1" x14ac:dyDescent="0.25">
      <c r="A2" s="51"/>
      <c r="B2" s="51"/>
      <c r="C2" s="51"/>
      <c r="D2" s="51"/>
      <c r="E2" s="51"/>
      <c r="F2" s="51"/>
      <c r="G2" s="51"/>
      <c r="H2" s="51"/>
      <c r="I2" s="51"/>
      <c r="J2" s="51"/>
      <c r="K2" s="51"/>
      <c r="L2" s="51"/>
      <c r="M2" s="51"/>
      <c r="N2" s="51"/>
      <c r="O2" s="52"/>
      <c r="P2" s="52"/>
      <c r="Q2" s="52"/>
      <c r="R2" s="52"/>
      <c r="S2" s="52"/>
      <c r="T2" s="52"/>
      <c r="U2" s="52"/>
      <c r="V2" s="52"/>
      <c r="W2" s="52"/>
    </row>
    <row r="3" spans="1:23" s="52" customFormat="1" ht="31.7" customHeight="1" x14ac:dyDescent="0.25">
      <c r="A3" s="521" t="s">
        <v>385</v>
      </c>
      <c r="B3" s="522"/>
      <c r="C3" s="522"/>
      <c r="D3" s="523"/>
      <c r="E3" s="524" t="s">
        <v>791</v>
      </c>
      <c r="F3" s="525"/>
      <c r="G3" s="525"/>
      <c r="H3" s="526"/>
      <c r="I3" s="1091" t="s">
        <v>390</v>
      </c>
      <c r="J3" s="1092"/>
      <c r="K3" s="1092"/>
      <c r="L3" s="1092"/>
      <c r="M3" s="1092"/>
      <c r="N3" s="1093"/>
    </row>
    <row r="4" spans="1:23" s="52" customFormat="1" ht="12.75" customHeight="1" x14ac:dyDescent="0.25">
      <c r="A4" s="529" t="s">
        <v>386</v>
      </c>
      <c r="B4" s="530"/>
      <c r="C4" s="530"/>
      <c r="D4" s="531"/>
      <c r="E4" s="535"/>
      <c r="F4" s="536"/>
      <c r="G4" s="536"/>
      <c r="H4" s="536"/>
      <c r="I4" s="537" t="s">
        <v>510</v>
      </c>
      <c r="J4" s="538"/>
      <c r="K4" s="538"/>
      <c r="L4" s="992"/>
      <c r="M4" s="992"/>
      <c r="N4" s="993"/>
    </row>
    <row r="5" spans="1:23" s="52" customFormat="1" ht="13.7" customHeight="1" x14ac:dyDescent="0.25">
      <c r="A5" s="532"/>
      <c r="B5" s="533"/>
      <c r="C5" s="533"/>
      <c r="D5" s="534"/>
      <c r="E5" s="536"/>
      <c r="F5" s="536"/>
      <c r="G5" s="536"/>
      <c r="H5" s="536"/>
      <c r="I5" s="994"/>
      <c r="J5" s="995"/>
      <c r="K5" s="995"/>
      <c r="L5" s="995"/>
      <c r="M5" s="995"/>
      <c r="N5" s="996"/>
    </row>
    <row r="6" spans="1:23" s="52" customFormat="1" ht="21.75" customHeight="1" x14ac:dyDescent="0.25">
      <c r="A6" s="557" t="s">
        <v>279</v>
      </c>
      <c r="B6" s="558"/>
      <c r="C6" s="558"/>
      <c r="D6" s="559"/>
      <c r="E6" s="563" t="s">
        <v>792</v>
      </c>
      <c r="F6" s="563"/>
      <c r="G6" s="563"/>
      <c r="H6" s="564"/>
      <c r="I6" s="997" t="s">
        <v>280</v>
      </c>
      <c r="J6" s="997"/>
      <c r="K6" s="997"/>
      <c r="L6" s="997"/>
      <c r="M6" s="997"/>
      <c r="N6" s="997"/>
    </row>
    <row r="7" spans="1:23" s="52" customFormat="1" ht="15.75" customHeight="1" x14ac:dyDescent="0.25">
      <c r="A7" s="560"/>
      <c r="B7" s="561"/>
      <c r="C7" s="561"/>
      <c r="D7" s="562"/>
      <c r="E7" s="565"/>
      <c r="F7" s="565"/>
      <c r="G7" s="565"/>
      <c r="H7" s="566"/>
      <c r="I7" s="998">
        <v>2026</v>
      </c>
      <c r="J7" s="999"/>
      <c r="K7" s="1000">
        <v>2027</v>
      </c>
      <c r="L7" s="1000"/>
      <c r="M7" s="1000">
        <v>2028</v>
      </c>
      <c r="N7" s="1000"/>
    </row>
    <row r="8" spans="1:23" s="52" customFormat="1" ht="19.5" customHeight="1" x14ac:dyDescent="0.25">
      <c r="A8" s="544" t="s">
        <v>281</v>
      </c>
      <c r="B8" s="545"/>
      <c r="C8" s="545"/>
      <c r="D8" s="546"/>
      <c r="E8" s="547" t="s">
        <v>371</v>
      </c>
      <c r="F8" s="547"/>
      <c r="G8" s="547"/>
      <c r="H8" s="548"/>
      <c r="I8" s="989" t="s">
        <v>282</v>
      </c>
      <c r="J8" s="990"/>
      <c r="K8" s="991" t="s">
        <v>282</v>
      </c>
      <c r="L8" s="991"/>
      <c r="M8" s="991" t="s">
        <v>282</v>
      </c>
      <c r="N8" s="991"/>
    </row>
    <row r="9" spans="1:23" ht="38.25" customHeight="1" x14ac:dyDescent="0.25">
      <c r="A9" s="552" t="s">
        <v>283</v>
      </c>
      <c r="B9" s="553"/>
      <c r="C9" s="573" t="s">
        <v>791</v>
      </c>
      <c r="D9" s="555"/>
      <c r="E9" s="555"/>
      <c r="F9" s="555"/>
      <c r="G9" s="555"/>
      <c r="H9" s="555"/>
      <c r="I9" s="555"/>
      <c r="J9" s="555"/>
      <c r="K9" s="555"/>
      <c r="L9" s="555"/>
      <c r="M9" s="555"/>
      <c r="N9" s="556"/>
    </row>
    <row r="10" spans="1:23" ht="19.5" customHeight="1" x14ac:dyDescent="0.25">
      <c r="A10" s="576" t="s">
        <v>284</v>
      </c>
      <c r="B10" s="577"/>
      <c r="C10" s="1082" t="s">
        <v>793</v>
      </c>
      <c r="D10" s="1083"/>
      <c r="E10" s="1083"/>
      <c r="F10" s="1083"/>
      <c r="G10" s="1083"/>
      <c r="H10" s="1083"/>
      <c r="I10" s="1083"/>
      <c r="J10" s="1083"/>
      <c r="K10" s="1083"/>
      <c r="L10" s="1083"/>
      <c r="M10" s="1083"/>
      <c r="N10" s="1084"/>
    </row>
    <row r="11" spans="1:23" ht="19.5" customHeight="1" x14ac:dyDescent="0.25">
      <c r="A11" s="578"/>
      <c r="B11" s="579"/>
      <c r="C11" s="1085"/>
      <c r="D11" s="1086"/>
      <c r="E11" s="1086"/>
      <c r="F11" s="1086"/>
      <c r="G11" s="1086"/>
      <c r="H11" s="1086"/>
      <c r="I11" s="1086"/>
      <c r="J11" s="1086"/>
      <c r="K11" s="1086"/>
      <c r="L11" s="1086"/>
      <c r="M11" s="1086"/>
      <c r="N11" s="1087"/>
    </row>
    <row r="12" spans="1:23" ht="22.7" customHeight="1" x14ac:dyDescent="0.25">
      <c r="A12" s="578"/>
      <c r="B12" s="579"/>
      <c r="C12" s="1085"/>
      <c r="D12" s="1086"/>
      <c r="E12" s="1086"/>
      <c r="F12" s="1086"/>
      <c r="G12" s="1086"/>
      <c r="H12" s="1086"/>
      <c r="I12" s="1086"/>
      <c r="J12" s="1086"/>
      <c r="K12" s="1086"/>
      <c r="L12" s="1086"/>
      <c r="M12" s="1086"/>
      <c r="N12" s="1087"/>
    </row>
    <row r="13" spans="1:23" ht="31.7" customHeight="1" x14ac:dyDescent="0.25">
      <c r="A13" s="578"/>
      <c r="B13" s="579"/>
      <c r="C13" s="1085"/>
      <c r="D13" s="1086"/>
      <c r="E13" s="1086"/>
      <c r="F13" s="1086"/>
      <c r="G13" s="1086"/>
      <c r="H13" s="1086"/>
      <c r="I13" s="1086"/>
      <c r="J13" s="1086"/>
      <c r="K13" s="1086"/>
      <c r="L13" s="1086"/>
      <c r="M13" s="1086"/>
      <c r="N13" s="1087"/>
    </row>
    <row r="14" spans="1:23" ht="18.95" hidden="1" customHeight="1" x14ac:dyDescent="0.25">
      <c r="A14" s="578"/>
      <c r="B14" s="579"/>
      <c r="C14" s="1085"/>
      <c r="D14" s="1086"/>
      <c r="E14" s="1086"/>
      <c r="F14" s="1086"/>
      <c r="G14" s="1086"/>
      <c r="H14" s="1086"/>
      <c r="I14" s="1086"/>
      <c r="J14" s="1086"/>
      <c r="K14" s="1086"/>
      <c r="L14" s="1086"/>
      <c r="M14" s="1086"/>
      <c r="N14" s="1087"/>
    </row>
    <row r="15" spans="1:23" ht="16.5" hidden="1" customHeight="1" x14ac:dyDescent="0.25">
      <c r="A15" s="578"/>
      <c r="B15" s="579"/>
      <c r="C15" s="1085"/>
      <c r="D15" s="1086"/>
      <c r="E15" s="1086"/>
      <c r="F15" s="1086"/>
      <c r="G15" s="1086"/>
      <c r="H15" s="1086"/>
      <c r="I15" s="1086"/>
      <c r="J15" s="1086"/>
      <c r="K15" s="1086"/>
      <c r="L15" s="1086"/>
      <c r="M15" s="1086"/>
      <c r="N15" s="1087"/>
    </row>
    <row r="16" spans="1:23" ht="23.25" hidden="1" customHeight="1" x14ac:dyDescent="0.25">
      <c r="A16" s="578"/>
      <c r="B16" s="579"/>
      <c r="C16" s="1085"/>
      <c r="D16" s="1086"/>
      <c r="E16" s="1086"/>
      <c r="F16" s="1086"/>
      <c r="G16" s="1086"/>
      <c r="H16" s="1086"/>
      <c r="I16" s="1086"/>
      <c r="J16" s="1086"/>
      <c r="K16" s="1086"/>
      <c r="L16" s="1086"/>
      <c r="M16" s="1086"/>
      <c r="N16" s="1087"/>
    </row>
    <row r="17" spans="1:29" ht="20.25" hidden="1" customHeight="1" x14ac:dyDescent="0.25">
      <c r="A17" s="578"/>
      <c r="B17" s="579"/>
      <c r="C17" s="1085"/>
      <c r="D17" s="1086"/>
      <c r="E17" s="1086"/>
      <c r="F17" s="1086"/>
      <c r="G17" s="1086"/>
      <c r="H17" s="1086"/>
      <c r="I17" s="1086"/>
      <c r="J17" s="1086"/>
      <c r="K17" s="1086"/>
      <c r="L17" s="1086"/>
      <c r="M17" s="1086"/>
      <c r="N17" s="1087"/>
    </row>
    <row r="18" spans="1:29" ht="13.7" hidden="1" customHeight="1" x14ac:dyDescent="0.25">
      <c r="A18" s="578"/>
      <c r="B18" s="579"/>
      <c r="C18" s="1085"/>
      <c r="D18" s="1086"/>
      <c r="E18" s="1086"/>
      <c r="F18" s="1086"/>
      <c r="G18" s="1086"/>
      <c r="H18" s="1086"/>
      <c r="I18" s="1086"/>
      <c r="J18" s="1086"/>
      <c r="K18" s="1086"/>
      <c r="L18" s="1086"/>
      <c r="M18" s="1086"/>
      <c r="N18" s="1087"/>
    </row>
    <row r="19" spans="1:29" ht="13.7" hidden="1" customHeight="1" x14ac:dyDescent="0.25">
      <c r="A19" s="578"/>
      <c r="B19" s="579"/>
      <c r="C19" s="1085"/>
      <c r="D19" s="1086"/>
      <c r="E19" s="1086"/>
      <c r="F19" s="1086"/>
      <c r="G19" s="1086"/>
      <c r="H19" s="1086"/>
      <c r="I19" s="1086"/>
      <c r="J19" s="1086"/>
      <c r="K19" s="1086"/>
      <c r="L19" s="1086"/>
      <c r="M19" s="1086"/>
      <c r="N19" s="1087"/>
    </row>
    <row r="20" spans="1:29" ht="13.7" customHeight="1" x14ac:dyDescent="0.25">
      <c r="A20" s="578"/>
      <c r="B20" s="579"/>
      <c r="C20" s="1085"/>
      <c r="D20" s="1086"/>
      <c r="E20" s="1086"/>
      <c r="F20" s="1086"/>
      <c r="G20" s="1086"/>
      <c r="H20" s="1086"/>
      <c r="I20" s="1086"/>
      <c r="J20" s="1086"/>
      <c r="K20" s="1086"/>
      <c r="L20" s="1086"/>
      <c r="M20" s="1086"/>
      <c r="N20" s="1087"/>
    </row>
    <row r="21" spans="1:29" ht="13.7" customHeight="1" x14ac:dyDescent="0.25">
      <c r="A21" s="578"/>
      <c r="B21" s="579"/>
      <c r="C21" s="1085"/>
      <c r="D21" s="1086"/>
      <c r="E21" s="1086"/>
      <c r="F21" s="1086"/>
      <c r="G21" s="1086"/>
      <c r="H21" s="1086"/>
      <c r="I21" s="1086"/>
      <c r="J21" s="1086"/>
      <c r="K21" s="1086"/>
      <c r="L21" s="1086"/>
      <c r="M21" s="1086"/>
      <c r="N21" s="1087"/>
    </row>
    <row r="22" spans="1:29" ht="74.25" customHeight="1" x14ac:dyDescent="0.25">
      <c r="A22" s="580"/>
      <c r="B22" s="581"/>
      <c r="C22" s="1088"/>
      <c r="D22" s="1089"/>
      <c r="E22" s="1089"/>
      <c r="F22" s="1089"/>
      <c r="G22" s="1089"/>
      <c r="H22" s="1089"/>
      <c r="I22" s="1089"/>
      <c r="J22" s="1089"/>
      <c r="K22" s="1089"/>
      <c r="L22" s="1089"/>
      <c r="M22" s="1089"/>
      <c r="N22" s="1090"/>
    </row>
    <row r="23" spans="1:29" ht="18.95" customHeight="1" x14ac:dyDescent="0.25">
      <c r="A23" s="591" t="s">
        <v>285</v>
      </c>
      <c r="B23" s="592"/>
      <c r="C23" s="592"/>
      <c r="D23" s="592"/>
      <c r="E23" s="592"/>
      <c r="F23" s="592"/>
      <c r="G23" s="592"/>
      <c r="H23" s="592"/>
      <c r="I23" s="592"/>
      <c r="J23" s="592"/>
      <c r="K23" s="592"/>
      <c r="L23" s="592"/>
      <c r="M23" s="592"/>
      <c r="N23" s="593"/>
      <c r="R23" s="53"/>
      <c r="S23" s="53"/>
      <c r="T23" s="53"/>
      <c r="U23" s="53"/>
      <c r="V23" s="53"/>
      <c r="W23" s="53"/>
      <c r="X23" s="53"/>
      <c r="Y23" s="53"/>
      <c r="Z23" s="53"/>
      <c r="AA23" s="53"/>
      <c r="AB23" s="53"/>
      <c r="AC23" s="53"/>
    </row>
    <row r="24" spans="1:29" ht="31.7" customHeight="1" x14ac:dyDescent="0.25">
      <c r="A24" s="54">
        <v>1</v>
      </c>
      <c r="B24" s="570" t="s">
        <v>795</v>
      </c>
      <c r="C24" s="571"/>
      <c r="D24" s="571"/>
      <c r="E24" s="571"/>
      <c r="F24" s="571"/>
      <c r="G24" s="572"/>
      <c r="H24" s="54"/>
      <c r="I24" s="570"/>
      <c r="J24" s="571"/>
      <c r="K24" s="571"/>
      <c r="L24" s="571"/>
      <c r="M24" s="571"/>
      <c r="N24" s="572"/>
      <c r="R24" s="53"/>
      <c r="S24" s="53"/>
      <c r="T24" s="53"/>
      <c r="U24" s="53"/>
      <c r="V24" s="53"/>
      <c r="W24" s="53"/>
      <c r="X24" s="53"/>
      <c r="Y24" s="53"/>
      <c r="Z24" s="53"/>
      <c r="AA24" s="53"/>
      <c r="AB24" s="53"/>
      <c r="AC24" s="53"/>
    </row>
    <row r="25" spans="1:29" ht="15" x14ac:dyDescent="0.25">
      <c r="A25" s="1010" t="s">
        <v>286</v>
      </c>
      <c r="B25" s="1011"/>
      <c r="C25" s="1011"/>
      <c r="D25" s="1011"/>
      <c r="E25" s="1011"/>
      <c r="F25" s="1011"/>
      <c r="G25" s="1011"/>
      <c r="H25" s="1011"/>
      <c r="I25" s="1011"/>
      <c r="J25" s="1011"/>
      <c r="K25" s="1011"/>
      <c r="L25" s="1011"/>
      <c r="M25" s="1011"/>
      <c r="N25" s="1011"/>
      <c r="O25" s="1012"/>
      <c r="P25" s="1012"/>
      <c r="Q25" s="1012"/>
      <c r="R25" s="1013"/>
    </row>
    <row r="26" spans="1:29" ht="27.95" customHeight="1" x14ac:dyDescent="0.25">
      <c r="A26" s="603" t="s">
        <v>287</v>
      </c>
      <c r="B26" s="604"/>
      <c r="C26" s="604"/>
      <c r="D26" s="604"/>
      <c r="E26" s="604"/>
      <c r="F26" s="604"/>
      <c r="G26" s="604"/>
      <c r="H26" s="605"/>
      <c r="I26" s="591" t="s">
        <v>909</v>
      </c>
      <c r="J26" s="593"/>
      <c r="K26" s="606" t="s">
        <v>910</v>
      </c>
      <c r="L26" s="606"/>
      <c r="M26" s="594" t="s">
        <v>288</v>
      </c>
      <c r="N26" s="594"/>
      <c r="O26" s="594">
        <v>2027</v>
      </c>
      <c r="P26" s="594"/>
      <c r="Q26" s="594">
        <v>2028</v>
      </c>
      <c r="R26" s="594"/>
    </row>
    <row r="27" spans="1:29" x14ac:dyDescent="0.25">
      <c r="A27" s="595" t="s">
        <v>794</v>
      </c>
      <c r="B27" s="596"/>
      <c r="C27" s="596"/>
      <c r="D27" s="596"/>
      <c r="E27" s="596"/>
      <c r="F27" s="596"/>
      <c r="G27" s="596"/>
      <c r="H27" s="597"/>
      <c r="I27" s="598" t="s">
        <v>338</v>
      </c>
      <c r="J27" s="598"/>
      <c r="K27" s="1015"/>
      <c r="L27" s="1015"/>
      <c r="M27" s="598"/>
      <c r="N27" s="598"/>
      <c r="O27" s="598"/>
      <c r="P27" s="598"/>
      <c r="Q27" s="598"/>
      <c r="R27" s="598"/>
      <c r="T27" s="454"/>
    </row>
    <row r="28" spans="1:29" x14ac:dyDescent="0.25">
      <c r="A28" s="595"/>
      <c r="B28" s="596"/>
      <c r="C28" s="596"/>
      <c r="D28" s="596"/>
      <c r="E28" s="596"/>
      <c r="F28" s="596"/>
      <c r="G28" s="596"/>
      <c r="H28" s="597"/>
      <c r="I28" s="598"/>
      <c r="J28" s="598"/>
      <c r="K28" s="1015"/>
      <c r="L28" s="1015"/>
      <c r="M28" s="598"/>
      <c r="N28" s="598"/>
      <c r="O28" s="598"/>
      <c r="P28" s="598"/>
      <c r="Q28" s="598"/>
      <c r="R28" s="598"/>
      <c r="T28" s="454"/>
    </row>
    <row r="29" spans="1:29" x14ac:dyDescent="0.25">
      <c r="A29" s="595"/>
      <c r="B29" s="596"/>
      <c r="C29" s="596"/>
      <c r="D29" s="596"/>
      <c r="E29" s="596"/>
      <c r="F29" s="596"/>
      <c r="G29" s="596"/>
      <c r="H29" s="597"/>
      <c r="I29" s="1014"/>
      <c r="J29" s="598"/>
      <c r="K29" s="1015"/>
      <c r="L29" s="1015"/>
      <c r="M29" s="598"/>
      <c r="N29" s="598"/>
      <c r="O29" s="1014"/>
      <c r="P29" s="598"/>
      <c r="Q29" s="1014"/>
      <c r="R29" s="598"/>
      <c r="T29" s="454"/>
    </row>
    <row r="30" spans="1:29" ht="14.25" customHeight="1" x14ac:dyDescent="0.25">
      <c r="A30" s="1020"/>
      <c r="B30" s="1021"/>
      <c r="C30" s="1021"/>
      <c r="D30" s="1021"/>
      <c r="E30" s="1021"/>
      <c r="F30" s="1021"/>
      <c r="G30" s="1021"/>
      <c r="H30" s="1022"/>
      <c r="I30" s="1018"/>
      <c r="J30" s="1019"/>
      <c r="K30" s="1018"/>
      <c r="L30" s="1019"/>
      <c r="M30" s="1016"/>
      <c r="N30" s="1017"/>
      <c r="O30" s="1016"/>
      <c r="P30" s="1017"/>
      <c r="Q30" s="1016"/>
      <c r="R30" s="1017"/>
    </row>
    <row r="31" spans="1:29" ht="39" customHeight="1" x14ac:dyDescent="0.25">
      <c r="A31" s="595"/>
      <c r="B31" s="596"/>
      <c r="C31" s="596"/>
      <c r="D31" s="596"/>
      <c r="E31" s="596"/>
      <c r="F31" s="596"/>
      <c r="G31" s="596"/>
      <c r="H31" s="597"/>
      <c r="I31" s="598"/>
      <c r="J31" s="598"/>
      <c r="K31" s="1015"/>
      <c r="L31" s="1015"/>
      <c r="M31" s="598"/>
      <c r="N31" s="598"/>
      <c r="O31" s="598"/>
      <c r="P31" s="598"/>
      <c r="Q31" s="598"/>
      <c r="R31" s="598"/>
    </row>
    <row r="32" spans="1:29" ht="24.75" customHeight="1" x14ac:dyDescent="0.25">
      <c r="A32" s="603" t="s">
        <v>289</v>
      </c>
      <c r="B32" s="604"/>
      <c r="C32" s="604"/>
      <c r="D32" s="604"/>
      <c r="E32" s="604"/>
      <c r="F32" s="604"/>
      <c r="G32" s="604"/>
      <c r="H32" s="605"/>
      <c r="I32" s="591" t="s">
        <v>909</v>
      </c>
      <c r="J32" s="593"/>
      <c r="K32" s="606" t="s">
        <v>910</v>
      </c>
      <c r="L32" s="606"/>
      <c r="M32" s="594" t="s">
        <v>288</v>
      </c>
      <c r="N32" s="594"/>
      <c r="O32" s="594">
        <v>2027</v>
      </c>
      <c r="P32" s="594"/>
      <c r="Q32" s="594">
        <v>2028</v>
      </c>
      <c r="R32" s="594"/>
    </row>
    <row r="33" spans="1:18" ht="15.75" customHeight="1" x14ac:dyDescent="0.25">
      <c r="A33" s="595"/>
      <c r="B33" s="596"/>
      <c r="C33" s="596"/>
      <c r="D33" s="596"/>
      <c r="E33" s="596"/>
      <c r="F33" s="596"/>
      <c r="G33" s="596"/>
      <c r="H33" s="597"/>
      <c r="I33" s="607"/>
      <c r="J33" s="598"/>
      <c r="K33" s="1023"/>
      <c r="L33" s="1024"/>
      <c r="M33" s="598"/>
      <c r="N33" s="598"/>
      <c r="O33" s="607"/>
      <c r="P33" s="598"/>
      <c r="Q33" s="607"/>
      <c r="R33" s="598"/>
    </row>
    <row r="34" spans="1:18" ht="20.25" customHeight="1" x14ac:dyDescent="0.25">
      <c r="A34" s="595"/>
      <c r="B34" s="596"/>
      <c r="C34" s="596"/>
      <c r="D34" s="596"/>
      <c r="E34" s="596"/>
      <c r="F34" s="596"/>
      <c r="G34" s="596"/>
      <c r="H34" s="597"/>
      <c r="I34" s="607"/>
      <c r="J34" s="598"/>
      <c r="K34" s="1023"/>
      <c r="L34" s="1024"/>
      <c r="M34" s="598"/>
      <c r="N34" s="598"/>
      <c r="O34" s="607"/>
      <c r="P34" s="598"/>
      <c r="Q34" s="607"/>
      <c r="R34" s="598"/>
    </row>
    <row r="35" spans="1:18" ht="26.25" customHeight="1" x14ac:dyDescent="0.25">
      <c r="A35" s="595"/>
      <c r="B35" s="596"/>
      <c r="C35" s="596"/>
      <c r="D35" s="596"/>
      <c r="E35" s="596"/>
      <c r="F35" s="596"/>
      <c r="G35" s="596"/>
      <c r="H35" s="597"/>
      <c r="I35" s="607"/>
      <c r="J35" s="598"/>
      <c r="K35" s="1025"/>
      <c r="L35" s="1026"/>
      <c r="M35" s="598"/>
      <c r="N35" s="598"/>
      <c r="O35" s="607"/>
      <c r="P35" s="598"/>
      <c r="Q35" s="607"/>
      <c r="R35" s="598"/>
    </row>
    <row r="36" spans="1:18" x14ac:dyDescent="0.25">
      <c r="A36" s="595"/>
      <c r="B36" s="596"/>
      <c r="C36" s="596"/>
      <c r="D36" s="596"/>
      <c r="E36" s="596"/>
      <c r="F36" s="596"/>
      <c r="G36" s="596"/>
      <c r="H36" s="597"/>
      <c r="I36" s="607"/>
      <c r="J36" s="598"/>
      <c r="K36" s="1023"/>
      <c r="L36" s="1024"/>
      <c r="M36" s="598"/>
      <c r="N36" s="598"/>
      <c r="O36" s="607"/>
      <c r="P36" s="598"/>
      <c r="Q36" s="607"/>
      <c r="R36" s="598"/>
    </row>
    <row r="37" spans="1:18" ht="24.75" customHeight="1" x14ac:dyDescent="0.25">
      <c r="A37" s="1020"/>
      <c r="B37" s="1021"/>
      <c r="C37" s="1021"/>
      <c r="D37" s="1021"/>
      <c r="E37" s="1021"/>
      <c r="F37" s="1021"/>
      <c r="G37" s="1021"/>
      <c r="H37" s="1022"/>
      <c r="I37" s="607" t="s">
        <v>333</v>
      </c>
      <c r="J37" s="598"/>
      <c r="K37" s="607"/>
      <c r="L37" s="598"/>
      <c r="M37" s="598"/>
      <c r="N37" s="598"/>
      <c r="O37" s="607"/>
      <c r="P37" s="598"/>
      <c r="Q37" s="607"/>
      <c r="R37" s="598"/>
    </row>
    <row r="38" spans="1:18" ht="21.75" hidden="1" customHeight="1" x14ac:dyDescent="0.25">
      <c r="A38" s="595"/>
      <c r="B38" s="596"/>
      <c r="C38" s="596"/>
      <c r="D38" s="596"/>
      <c r="E38" s="596"/>
      <c r="F38" s="596"/>
      <c r="G38" s="596"/>
      <c r="H38" s="597"/>
      <c r="I38" s="607"/>
      <c r="J38" s="598"/>
      <c r="K38" s="607"/>
      <c r="L38" s="598"/>
      <c r="M38" s="598"/>
      <c r="N38" s="598"/>
      <c r="O38" s="607"/>
      <c r="P38" s="598"/>
      <c r="Q38" s="607"/>
      <c r="R38" s="598"/>
    </row>
    <row r="39" spans="1:18" ht="24.75" customHeight="1" x14ac:dyDescent="0.25">
      <c r="A39" s="603" t="s">
        <v>290</v>
      </c>
      <c r="B39" s="604"/>
      <c r="C39" s="604"/>
      <c r="D39" s="604"/>
      <c r="E39" s="604"/>
      <c r="F39" s="604"/>
      <c r="G39" s="604"/>
      <c r="H39" s="605"/>
      <c r="I39" s="591" t="s">
        <v>909</v>
      </c>
      <c r="J39" s="593"/>
      <c r="K39" s="606" t="s">
        <v>910</v>
      </c>
      <c r="L39" s="606"/>
      <c r="M39" s="594" t="s">
        <v>288</v>
      </c>
      <c r="N39" s="594"/>
      <c r="O39" s="594">
        <v>2027</v>
      </c>
      <c r="P39" s="594"/>
      <c r="Q39" s="594">
        <v>2028</v>
      </c>
      <c r="R39" s="594"/>
    </row>
    <row r="40" spans="1:18" ht="28.5" customHeight="1" x14ac:dyDescent="0.25">
      <c r="A40" s="1079"/>
      <c r="B40" s="1080"/>
      <c r="C40" s="1080"/>
      <c r="D40" s="1080"/>
      <c r="E40" s="1080"/>
      <c r="F40" s="1080"/>
      <c r="G40" s="1080"/>
      <c r="H40" s="1081"/>
      <c r="I40" s="1027"/>
      <c r="J40" s="1028"/>
      <c r="K40" s="1018"/>
      <c r="L40" s="1019"/>
      <c r="M40" s="1016"/>
      <c r="N40" s="1017"/>
      <c r="O40" s="1027"/>
      <c r="P40" s="1028"/>
      <c r="Q40" s="1027"/>
      <c r="R40" s="1028"/>
    </row>
    <row r="41" spans="1:18" ht="0.95" hidden="1" customHeight="1" x14ac:dyDescent="0.25">
      <c r="A41" s="595"/>
      <c r="B41" s="596"/>
      <c r="C41" s="596"/>
      <c r="D41" s="596"/>
      <c r="E41" s="596"/>
      <c r="F41" s="596"/>
      <c r="G41" s="596"/>
      <c r="H41" s="597"/>
      <c r="I41" s="608"/>
      <c r="J41" s="608"/>
      <c r="K41" s="1015"/>
      <c r="L41" s="1015"/>
      <c r="M41" s="598"/>
      <c r="N41" s="598"/>
      <c r="O41" s="598"/>
      <c r="P41" s="598"/>
      <c r="Q41" s="598"/>
      <c r="R41" s="598"/>
    </row>
    <row r="42" spans="1:18" ht="9.9499999999999993" customHeight="1" x14ac:dyDescent="0.25">
      <c r="A42" s="595"/>
      <c r="B42" s="596"/>
      <c r="C42" s="596"/>
      <c r="D42" s="596"/>
      <c r="E42" s="596"/>
      <c r="F42" s="596"/>
      <c r="G42" s="596"/>
      <c r="H42" s="597"/>
      <c r="I42" s="598"/>
      <c r="J42" s="598"/>
      <c r="K42" s="1015"/>
      <c r="L42" s="1015"/>
      <c r="M42" s="598"/>
      <c r="N42" s="598"/>
      <c r="O42" s="598"/>
      <c r="P42" s="598"/>
      <c r="Q42" s="598"/>
      <c r="R42" s="598"/>
    </row>
    <row r="43" spans="1:18" ht="18.95" customHeight="1" x14ac:dyDescent="0.25">
      <c r="A43" s="595"/>
      <c r="B43" s="596"/>
      <c r="C43" s="596"/>
      <c r="D43" s="596"/>
      <c r="E43" s="596"/>
      <c r="F43" s="596"/>
      <c r="G43" s="596"/>
      <c r="H43" s="597"/>
      <c r="I43" s="598"/>
      <c r="J43" s="598"/>
      <c r="K43" s="1015"/>
      <c r="L43" s="1015"/>
      <c r="M43" s="598"/>
      <c r="N43" s="598"/>
      <c r="O43" s="598"/>
      <c r="P43" s="598"/>
      <c r="Q43" s="598"/>
      <c r="R43" s="598"/>
    </row>
    <row r="44" spans="1:18" ht="39" customHeight="1" x14ac:dyDescent="0.25">
      <c r="A44" s="603" t="s">
        <v>291</v>
      </c>
      <c r="B44" s="604"/>
      <c r="C44" s="604"/>
      <c r="D44" s="604"/>
      <c r="E44" s="604"/>
      <c r="F44" s="604"/>
      <c r="G44" s="604"/>
      <c r="H44" s="605"/>
      <c r="I44" s="591" t="s">
        <v>909</v>
      </c>
      <c r="J44" s="593"/>
      <c r="K44" s="606" t="s">
        <v>910</v>
      </c>
      <c r="L44" s="606"/>
      <c r="M44" s="594" t="s">
        <v>288</v>
      </c>
      <c r="N44" s="594"/>
      <c r="O44" s="594">
        <v>2027</v>
      </c>
      <c r="P44" s="594"/>
      <c r="Q44" s="594">
        <v>2028</v>
      </c>
      <c r="R44" s="594"/>
    </row>
    <row r="45" spans="1:18" x14ac:dyDescent="0.25">
      <c r="A45" s="609"/>
      <c r="B45" s="610"/>
      <c r="C45" s="610"/>
      <c r="D45" s="610"/>
      <c r="E45" s="610"/>
      <c r="F45" s="610"/>
      <c r="G45" s="610"/>
      <c r="H45" s="611"/>
      <c r="I45" s="598"/>
      <c r="J45" s="598"/>
      <c r="K45" s="598"/>
      <c r="L45" s="598"/>
      <c r="M45" s="598"/>
      <c r="N45" s="598"/>
      <c r="O45" s="598"/>
      <c r="P45" s="598"/>
      <c r="Q45" s="598"/>
      <c r="R45" s="598"/>
    </row>
    <row r="46" spans="1:18" x14ac:dyDescent="0.25">
      <c r="A46" s="609"/>
      <c r="B46" s="610"/>
      <c r="C46" s="610"/>
      <c r="D46" s="610"/>
      <c r="E46" s="610"/>
      <c r="F46" s="610"/>
      <c r="G46" s="610"/>
      <c r="H46" s="611"/>
      <c r="I46" s="598"/>
      <c r="J46" s="598"/>
      <c r="K46" s="598"/>
      <c r="L46" s="598"/>
      <c r="M46" s="598"/>
      <c r="N46" s="598"/>
      <c r="O46" s="598"/>
      <c r="P46" s="598"/>
      <c r="Q46" s="598"/>
      <c r="R46" s="598"/>
    </row>
    <row r="47" spans="1:18" x14ac:dyDescent="0.25">
      <c r="A47" s="609"/>
      <c r="B47" s="610"/>
      <c r="C47" s="610"/>
      <c r="D47" s="610"/>
      <c r="E47" s="610"/>
      <c r="F47" s="610"/>
      <c r="G47" s="610"/>
      <c r="H47" s="611"/>
      <c r="I47" s="1014"/>
      <c r="J47" s="598"/>
      <c r="K47" s="1014"/>
      <c r="L47" s="598"/>
      <c r="M47" s="598"/>
      <c r="N47" s="598"/>
      <c r="O47" s="1014"/>
      <c r="P47" s="598"/>
      <c r="Q47" s="1014"/>
      <c r="R47" s="598"/>
    </row>
    <row r="48" spans="1:18" hidden="1" x14ac:dyDescent="0.25">
      <c r="A48" s="609"/>
      <c r="B48" s="610"/>
      <c r="C48" s="610"/>
      <c r="D48" s="610"/>
      <c r="E48" s="610"/>
      <c r="F48" s="610"/>
      <c r="G48" s="610"/>
      <c r="H48" s="611"/>
      <c r="I48" s="598"/>
      <c r="J48" s="598"/>
      <c r="K48" s="598"/>
      <c r="L48" s="598"/>
      <c r="M48" s="598"/>
      <c r="N48" s="598"/>
      <c r="O48" s="598"/>
      <c r="P48" s="598"/>
      <c r="Q48" s="598"/>
      <c r="R48" s="598"/>
    </row>
    <row r="49" spans="1:19" hidden="1" x14ac:dyDescent="0.25">
      <c r="A49" s="609"/>
      <c r="B49" s="610"/>
      <c r="C49" s="610"/>
      <c r="D49" s="610"/>
      <c r="E49" s="610"/>
      <c r="F49" s="610"/>
      <c r="G49" s="610"/>
      <c r="H49" s="611"/>
      <c r="I49" s="598"/>
      <c r="J49" s="598"/>
      <c r="K49" s="598"/>
      <c r="L49" s="598"/>
      <c r="M49" s="598"/>
      <c r="N49" s="598"/>
      <c r="O49" s="598"/>
      <c r="P49" s="598"/>
      <c r="Q49" s="598"/>
      <c r="R49" s="598"/>
    </row>
    <row r="50" spans="1:19" hidden="1" x14ac:dyDescent="0.25"/>
    <row r="51" spans="1:19" x14ac:dyDescent="0.25">
      <c r="A51" s="600" t="s">
        <v>292</v>
      </c>
      <c r="B51" s="601"/>
      <c r="C51" s="601"/>
      <c r="D51" s="601"/>
      <c r="E51" s="601"/>
      <c r="F51" s="601"/>
      <c r="G51" s="601"/>
      <c r="H51" s="601"/>
      <c r="I51" s="601"/>
      <c r="J51" s="601"/>
      <c r="K51" s="601"/>
      <c r="L51" s="601"/>
      <c r="M51" s="601"/>
      <c r="N51" s="602"/>
    </row>
    <row r="52" spans="1:19" ht="44.25" customHeight="1" x14ac:dyDescent="0.25">
      <c r="A52" s="594" t="s">
        <v>293</v>
      </c>
      <c r="B52" s="594"/>
      <c r="C52" s="57" t="s">
        <v>294</v>
      </c>
      <c r="D52" s="57" t="s">
        <v>295</v>
      </c>
      <c r="E52" s="57" t="s">
        <v>296</v>
      </c>
      <c r="F52" s="57" t="s">
        <v>297</v>
      </c>
      <c r="G52" s="57" t="s">
        <v>298</v>
      </c>
      <c r="H52" s="57" t="s">
        <v>299</v>
      </c>
      <c r="I52" s="57" t="s">
        <v>300</v>
      </c>
      <c r="J52" s="57" t="s">
        <v>301</v>
      </c>
      <c r="K52" s="57" t="s">
        <v>302</v>
      </c>
      <c r="L52" s="57" t="s">
        <v>303</v>
      </c>
      <c r="M52" s="57" t="s">
        <v>304</v>
      </c>
      <c r="N52" s="57" t="s">
        <v>305</v>
      </c>
    </row>
    <row r="53" spans="1:19" ht="12" customHeight="1" x14ac:dyDescent="0.25">
      <c r="A53" s="612">
        <v>1</v>
      </c>
      <c r="B53" s="613"/>
      <c r="C53" s="254" t="s">
        <v>338</v>
      </c>
      <c r="D53" s="254"/>
      <c r="E53" s="254"/>
      <c r="F53" s="254"/>
      <c r="G53" s="254"/>
      <c r="H53" s="254"/>
      <c r="I53" s="254"/>
      <c r="J53" s="254"/>
      <c r="K53" s="254"/>
      <c r="L53" s="254"/>
      <c r="M53" s="254"/>
      <c r="N53" s="254"/>
    </row>
    <row r="54" spans="1:19" ht="12" customHeight="1" x14ac:dyDescent="0.25">
      <c r="A54" s="1036"/>
      <c r="B54" s="1037"/>
      <c r="C54" s="58"/>
      <c r="D54" s="125"/>
      <c r="E54" s="58"/>
      <c r="F54" s="58"/>
      <c r="G54" s="58"/>
      <c r="H54" s="58"/>
      <c r="I54" s="58"/>
      <c r="J54" s="58"/>
      <c r="K54" s="58"/>
      <c r="L54" s="58"/>
      <c r="M54" s="58"/>
      <c r="N54" s="58"/>
    </row>
    <row r="55" spans="1:19" ht="36" hidden="1" customHeight="1" x14ac:dyDescent="0.25">
      <c r="A55" s="62"/>
      <c r="B55" s="62"/>
      <c r="C55" s="62"/>
      <c r="D55" s="62"/>
      <c r="E55" s="62"/>
      <c r="F55" s="62"/>
      <c r="G55" s="62"/>
      <c r="H55" s="62"/>
      <c r="I55" s="62"/>
      <c r="J55" s="62"/>
      <c r="K55" s="62"/>
      <c r="L55" s="62"/>
      <c r="M55" s="62"/>
      <c r="N55" s="62"/>
    </row>
    <row r="56" spans="1:19" x14ac:dyDescent="0.25">
      <c r="A56" s="1029" t="s">
        <v>306</v>
      </c>
      <c r="B56" s="1030"/>
      <c r="C56" s="1030"/>
      <c r="D56" s="1030"/>
      <c r="E56" s="1030"/>
      <c r="F56" s="1030"/>
      <c r="G56" s="1030"/>
      <c r="H56" s="1030"/>
      <c r="I56" s="1030"/>
      <c r="J56" s="1030"/>
      <c r="K56" s="1030"/>
      <c r="L56" s="1030"/>
      <c r="M56" s="1030"/>
      <c r="N56" s="1031"/>
    </row>
    <row r="57" spans="1:19" ht="31.7" customHeight="1" x14ac:dyDescent="0.25">
      <c r="A57" s="63" t="s">
        <v>307</v>
      </c>
      <c r="B57" s="1032" t="s">
        <v>308</v>
      </c>
      <c r="C57" s="1033"/>
      <c r="D57" s="1033"/>
      <c r="E57" s="1033"/>
      <c r="F57" s="1034"/>
      <c r="G57" s="1035" t="s">
        <v>309</v>
      </c>
      <c r="H57" s="1035"/>
      <c r="I57" s="1035" t="s">
        <v>310</v>
      </c>
      <c r="J57" s="1035"/>
      <c r="K57" s="1035" t="s">
        <v>311</v>
      </c>
      <c r="L57" s="1035"/>
      <c r="M57" s="1000" t="s">
        <v>312</v>
      </c>
      <c r="N57" s="1000"/>
    </row>
    <row r="58" spans="1:19" x14ac:dyDescent="0.25">
      <c r="A58" s="126" t="s">
        <v>447</v>
      </c>
      <c r="B58" s="1039" t="s">
        <v>911</v>
      </c>
      <c r="C58" s="1040"/>
      <c r="D58" s="1040"/>
      <c r="E58" s="1040"/>
      <c r="F58" s="1041"/>
      <c r="G58" s="1042">
        <v>30.1</v>
      </c>
      <c r="H58" s="1043"/>
      <c r="I58" s="1044">
        <v>20</v>
      </c>
      <c r="J58" s="1044"/>
      <c r="K58" s="1045">
        <f>I58*100/$Q$63/100</f>
        <v>0.16666666666666669</v>
      </c>
      <c r="L58" s="1046"/>
      <c r="M58" s="622">
        <f t="shared" ref="M58:M63" si="0">G58*I58</f>
        <v>602</v>
      </c>
      <c r="N58" s="1038"/>
    </row>
    <row r="59" spans="1:19" x14ac:dyDescent="0.25">
      <c r="A59" s="126" t="s">
        <v>450</v>
      </c>
      <c r="B59" s="1039" t="s">
        <v>671</v>
      </c>
      <c r="C59" s="1040"/>
      <c r="D59" s="1040"/>
      <c r="E59" s="1040"/>
      <c r="F59" s="1041"/>
      <c r="G59" s="1042">
        <v>27.2</v>
      </c>
      <c r="H59" s="1043"/>
      <c r="I59" s="1044">
        <v>20</v>
      </c>
      <c r="J59" s="1044"/>
      <c r="K59" s="1045">
        <f t="shared" ref="K59:K63" si="1">I59*100/$Q$63/100</f>
        <v>0.16666666666666669</v>
      </c>
      <c r="L59" s="1046"/>
      <c r="M59" s="622">
        <f t="shared" si="0"/>
        <v>544</v>
      </c>
      <c r="N59" s="1038"/>
    </row>
    <row r="60" spans="1:19" x14ac:dyDescent="0.25">
      <c r="A60" s="126" t="s">
        <v>448</v>
      </c>
      <c r="B60" s="1039" t="s">
        <v>372</v>
      </c>
      <c r="C60" s="1040"/>
      <c r="D60" s="1040"/>
      <c r="E60" s="1040"/>
      <c r="F60" s="1041"/>
      <c r="G60" s="1042">
        <v>27.3</v>
      </c>
      <c r="H60" s="1043"/>
      <c r="I60" s="1044">
        <v>20</v>
      </c>
      <c r="J60" s="1044"/>
      <c r="K60" s="1045">
        <f t="shared" si="1"/>
        <v>0.16666666666666669</v>
      </c>
      <c r="L60" s="1046"/>
      <c r="M60" s="622">
        <f t="shared" si="0"/>
        <v>546</v>
      </c>
      <c r="N60" s="1038"/>
    </row>
    <row r="61" spans="1:19" x14ac:dyDescent="0.25">
      <c r="A61" s="126" t="s">
        <v>449</v>
      </c>
      <c r="B61" s="1039" t="s">
        <v>373</v>
      </c>
      <c r="C61" s="1040"/>
      <c r="D61" s="1040"/>
      <c r="E61" s="1040"/>
      <c r="F61" s="1041"/>
      <c r="G61" s="1042">
        <v>26.5</v>
      </c>
      <c r="H61" s="1043"/>
      <c r="I61" s="1064">
        <v>20</v>
      </c>
      <c r="J61" s="1065"/>
      <c r="K61" s="1045">
        <f t="shared" si="1"/>
        <v>0.16666666666666669</v>
      </c>
      <c r="L61" s="1046"/>
      <c r="M61" s="622">
        <f t="shared" si="0"/>
        <v>530</v>
      </c>
      <c r="N61" s="1038"/>
    </row>
    <row r="62" spans="1:19" x14ac:dyDescent="0.25">
      <c r="A62" s="126" t="s">
        <v>680</v>
      </c>
      <c r="B62" s="1039" t="s">
        <v>374</v>
      </c>
      <c r="C62" s="1040"/>
      <c r="D62" s="1040"/>
      <c r="E62" s="1040"/>
      <c r="F62" s="1041"/>
      <c r="G62" s="1042">
        <v>26.33</v>
      </c>
      <c r="H62" s="1043"/>
      <c r="I62" s="1064">
        <v>20</v>
      </c>
      <c r="J62" s="1065"/>
      <c r="K62" s="1045">
        <f t="shared" si="1"/>
        <v>0.16666666666666669</v>
      </c>
      <c r="L62" s="1046"/>
      <c r="M62" s="622">
        <f t="shared" si="0"/>
        <v>526.59999999999991</v>
      </c>
      <c r="N62" s="1038"/>
    </row>
    <row r="63" spans="1:19" x14ac:dyDescent="0.25">
      <c r="A63" s="126" t="s">
        <v>447</v>
      </c>
      <c r="B63" s="1039" t="s">
        <v>674</v>
      </c>
      <c r="C63" s="1040"/>
      <c r="D63" s="1040"/>
      <c r="E63" s="1040"/>
      <c r="F63" s="1041"/>
      <c r="G63" s="1042">
        <v>30.1</v>
      </c>
      <c r="H63" s="1043"/>
      <c r="I63" s="1044">
        <v>20</v>
      </c>
      <c r="J63" s="1044"/>
      <c r="K63" s="1045">
        <f t="shared" si="1"/>
        <v>0.16666666666666669</v>
      </c>
      <c r="L63" s="1046"/>
      <c r="M63" s="622">
        <f t="shared" si="0"/>
        <v>602</v>
      </c>
      <c r="N63" s="1038"/>
      <c r="Q63" s="50">
        <f>SUM(I58:J63)</f>
        <v>120</v>
      </c>
      <c r="S63" s="50">
        <v>100</v>
      </c>
    </row>
    <row r="64" spans="1:19" x14ac:dyDescent="0.25">
      <c r="A64" s="65">
        <f>COUNTA(B58:F63)</f>
        <v>6</v>
      </c>
      <c r="B64" s="1047" t="s">
        <v>313</v>
      </c>
      <c r="C64" s="1047"/>
      <c r="D64" s="1047"/>
      <c r="E64" s="1047"/>
      <c r="F64" s="1047"/>
      <c r="G64" s="1047"/>
      <c r="H64" s="1047"/>
      <c r="I64" s="1047"/>
      <c r="J64" s="1047"/>
      <c r="K64" s="1047"/>
      <c r="L64" s="1048"/>
      <c r="M64" s="1049">
        <f>SUM(M58:N63)</f>
        <v>3350.6</v>
      </c>
      <c r="N64" s="1050"/>
    </row>
    <row r="65" spans="1:14" x14ac:dyDescent="0.25">
      <c r="A65" s="62"/>
      <c r="B65" s="62"/>
      <c r="C65" s="62"/>
      <c r="D65" s="62"/>
      <c r="E65" s="62"/>
      <c r="F65" s="62"/>
      <c r="G65" s="62"/>
      <c r="H65" s="62"/>
      <c r="I65" s="62"/>
      <c r="J65" s="62"/>
      <c r="K65" s="62"/>
      <c r="L65" s="62"/>
      <c r="M65" s="62"/>
      <c r="N65" s="62"/>
    </row>
    <row r="66" spans="1:14" x14ac:dyDescent="0.25">
      <c r="A66" s="1029" t="s">
        <v>314</v>
      </c>
      <c r="B66" s="1030"/>
      <c r="C66" s="1030"/>
      <c r="D66" s="1030"/>
      <c r="E66" s="1030"/>
      <c r="F66" s="1030"/>
      <c r="G66" s="1030"/>
      <c r="H66" s="1030"/>
      <c r="I66" s="1030"/>
      <c r="J66" s="1030"/>
      <c r="K66" s="1030"/>
      <c r="L66" s="1030"/>
      <c r="M66" s="1030"/>
      <c r="N66" s="1031"/>
    </row>
    <row r="67" spans="1:14" x14ac:dyDescent="0.25">
      <c r="A67" s="1051" t="s">
        <v>315</v>
      </c>
      <c r="B67" s="1052"/>
      <c r="C67" s="1052"/>
      <c r="D67" s="1053"/>
      <c r="E67" s="1051" t="s">
        <v>115</v>
      </c>
      <c r="F67" s="1052"/>
      <c r="G67" s="1052"/>
      <c r="H67" s="1052"/>
      <c r="I67" s="1052"/>
      <c r="J67" s="1052"/>
      <c r="K67" s="1052"/>
      <c r="L67" s="1052"/>
      <c r="M67" s="1054" t="s">
        <v>316</v>
      </c>
      <c r="N67" s="1055"/>
    </row>
    <row r="68" spans="1:14" x14ac:dyDescent="0.25">
      <c r="A68" s="1057"/>
      <c r="B68" s="1058"/>
      <c r="C68" s="1058"/>
      <c r="D68" s="1059"/>
      <c r="E68" s="1057"/>
      <c r="F68" s="1058"/>
      <c r="G68" s="1058"/>
      <c r="H68" s="1058"/>
      <c r="I68" s="1058"/>
      <c r="J68" s="1058"/>
      <c r="K68" s="1058"/>
      <c r="L68" s="1058"/>
      <c r="M68" s="1062"/>
      <c r="N68" s="1063"/>
    </row>
    <row r="69" spans="1:14" x14ac:dyDescent="0.25">
      <c r="A69" s="1057"/>
      <c r="B69" s="1058"/>
      <c r="C69" s="1058"/>
      <c r="D69" s="1059"/>
      <c r="E69" s="1057"/>
      <c r="F69" s="1058"/>
      <c r="G69" s="1058"/>
      <c r="H69" s="1058"/>
      <c r="I69" s="1058"/>
      <c r="J69" s="1058"/>
      <c r="K69" s="1058"/>
      <c r="L69" s="1058"/>
      <c r="M69" s="1060"/>
      <c r="N69" s="1061"/>
    </row>
    <row r="70" spans="1:14" x14ac:dyDescent="0.25">
      <c r="A70" s="1054" t="s">
        <v>317</v>
      </c>
      <c r="B70" s="1056"/>
      <c r="C70" s="1056"/>
      <c r="D70" s="1056"/>
      <c r="E70" s="1056"/>
      <c r="F70" s="1056"/>
      <c r="G70" s="1056"/>
      <c r="H70" s="1056"/>
      <c r="I70" s="1056"/>
      <c r="J70" s="1056"/>
      <c r="K70" s="1056"/>
      <c r="L70" s="1055"/>
      <c r="M70" s="1049">
        <f>SUM(M64+M68)</f>
        <v>3350.6</v>
      </c>
      <c r="N70" s="1050"/>
    </row>
    <row r="65388" spans="251:255" x14ac:dyDescent="0.25">
      <c r="IQ65388" s="51" t="s">
        <v>318</v>
      </c>
      <c r="IR65388" s="51" t="s">
        <v>319</v>
      </c>
      <c r="IS65388" s="51" t="s">
        <v>320</v>
      </c>
      <c r="IT65388" s="51" t="s">
        <v>321</v>
      </c>
      <c r="IU65388" s="51" t="s">
        <v>322</v>
      </c>
    </row>
    <row r="65389" spans="251:255" x14ac:dyDescent="0.25">
      <c r="IQ65389" s="51" t="e">
        <f>#REF!&amp;$C$9</f>
        <v>#REF!</v>
      </c>
      <c r="IR65389" s="51" t="e">
        <f>#REF!</f>
        <v>#REF!</v>
      </c>
      <c r="IS65389" s="51" t="e">
        <f>$B$24&amp;" - "&amp;#REF!&amp;" - "&amp;#REF!&amp;" - "&amp;#REF!&amp;" - "&amp;#REF!&amp;" - "&amp;#REF!&amp;" - "&amp;#REF!&amp;" - "&amp;#REF!</f>
        <v>#REF!</v>
      </c>
      <c r="IT65389" s="51" t="e">
        <f>$A$27&amp;": "&amp;$I$27&amp;" - "&amp;$A$29&amp;": "&amp;$I$28&amp;" - "&amp;$A$30&amp;": "&amp;$I$29&amp;" - "&amp;#REF!&amp;": "&amp;#REF!&amp;" - "&amp;#REF!&amp;": "&amp;#REF!&amp;" - "&amp;#REF!&amp;": "&amp;$I$30&amp;" - "&amp;#REF!&amp;": "&amp;#REF!&amp;" - "&amp;$A$32&amp;": "&amp;$I$32&amp;" - "&amp;$A$33&amp;": "&amp;$I$33&amp;" - "&amp;#REF!&amp;": "&amp;#REF!&amp;" - "&amp;#REF!&amp;": "&amp;#REF!&amp;" - "&amp;#REF!&amp;": "&amp;#REF!&amp;" - "&amp;$A$35&amp;": "&amp;$I$35</f>
        <v>#REF!</v>
      </c>
      <c r="IU65389" s="51" t="e">
        <f>#REF!</f>
        <v>#REF!</v>
      </c>
    </row>
  </sheetData>
  <mergeCells count="224">
    <mergeCell ref="A70:L70"/>
    <mergeCell ref="M70:N70"/>
    <mergeCell ref="A54:B54"/>
    <mergeCell ref="A68:D68"/>
    <mergeCell ref="E68:L68"/>
    <mergeCell ref="M68:N68"/>
    <mergeCell ref="A69:D69"/>
    <mergeCell ref="E69:L69"/>
    <mergeCell ref="M69:N69"/>
    <mergeCell ref="B64:L64"/>
    <mergeCell ref="M64:N64"/>
    <mergeCell ref="A66:N66"/>
    <mergeCell ref="A67:D67"/>
    <mergeCell ref="E67:L67"/>
    <mergeCell ref="M67:N67"/>
    <mergeCell ref="B62:F62"/>
    <mergeCell ref="G62:H62"/>
    <mergeCell ref="I62:J62"/>
    <mergeCell ref="K62:L62"/>
    <mergeCell ref="M62:N62"/>
    <mergeCell ref="B63:F63"/>
    <mergeCell ref="G63:H63"/>
    <mergeCell ref="I63:J63"/>
    <mergeCell ref="K63:L63"/>
    <mergeCell ref="M63:N63"/>
    <mergeCell ref="B60:F60"/>
    <mergeCell ref="G60:H60"/>
    <mergeCell ref="I60:J60"/>
    <mergeCell ref="K60:L60"/>
    <mergeCell ref="M60:N60"/>
    <mergeCell ref="B61:F61"/>
    <mergeCell ref="G61:H61"/>
    <mergeCell ref="I61:J61"/>
    <mergeCell ref="K61:L61"/>
    <mergeCell ref="M61:N61"/>
    <mergeCell ref="B58:F58"/>
    <mergeCell ref="G58:H58"/>
    <mergeCell ref="I58:J58"/>
    <mergeCell ref="K58:L58"/>
    <mergeCell ref="M58:N58"/>
    <mergeCell ref="B59:F59"/>
    <mergeCell ref="G59:H59"/>
    <mergeCell ref="I59:J59"/>
    <mergeCell ref="K59:L59"/>
    <mergeCell ref="M59:N59"/>
    <mergeCell ref="A56:N56"/>
    <mergeCell ref="B57:F57"/>
    <mergeCell ref="G57:H57"/>
    <mergeCell ref="I57:J57"/>
    <mergeCell ref="K57:L57"/>
    <mergeCell ref="M57:N57"/>
    <mergeCell ref="A51:N51"/>
    <mergeCell ref="A52:B52"/>
    <mergeCell ref="A53:B53"/>
    <mergeCell ref="A49:H49"/>
    <mergeCell ref="I49:J49"/>
    <mergeCell ref="K49:L49"/>
    <mergeCell ref="M49:N49"/>
    <mergeCell ref="O49:P49"/>
    <mergeCell ref="Q49:R49"/>
    <mergeCell ref="A48:H48"/>
    <mergeCell ref="I48:J48"/>
    <mergeCell ref="K48:L48"/>
    <mergeCell ref="M48:N48"/>
    <mergeCell ref="O48:P48"/>
    <mergeCell ref="Q48:R48"/>
    <mergeCell ref="A47:H47"/>
    <mergeCell ref="I47:J47"/>
    <mergeCell ref="K47:L47"/>
    <mergeCell ref="M47:N47"/>
    <mergeCell ref="O47:P47"/>
    <mergeCell ref="Q47:R47"/>
    <mergeCell ref="A46:H46"/>
    <mergeCell ref="I46:J46"/>
    <mergeCell ref="K46:L46"/>
    <mergeCell ref="M46:N46"/>
    <mergeCell ref="O46:P46"/>
    <mergeCell ref="Q46:R46"/>
    <mergeCell ref="A45:H45"/>
    <mergeCell ref="I45:J45"/>
    <mergeCell ref="K45:L45"/>
    <mergeCell ref="M45:N45"/>
    <mergeCell ref="O45:P45"/>
    <mergeCell ref="Q45:R45"/>
    <mergeCell ref="A44:H44"/>
    <mergeCell ref="I44:J44"/>
    <mergeCell ref="K44:L44"/>
    <mergeCell ref="M44:N44"/>
    <mergeCell ref="O44:P44"/>
    <mergeCell ref="Q44:R44"/>
    <mergeCell ref="A43:H43"/>
    <mergeCell ref="I43:J43"/>
    <mergeCell ref="K43:L43"/>
    <mergeCell ref="M43:N43"/>
    <mergeCell ref="O43:P43"/>
    <mergeCell ref="Q43:R43"/>
    <mergeCell ref="A42:H42"/>
    <mergeCell ref="I42:J42"/>
    <mergeCell ref="K42:L42"/>
    <mergeCell ref="M42:N42"/>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38:H38"/>
    <mergeCell ref="I38:J38"/>
    <mergeCell ref="K38:L38"/>
    <mergeCell ref="M38:N38"/>
    <mergeCell ref="O38:P38"/>
    <mergeCell ref="Q38:R38"/>
    <mergeCell ref="A37:H37"/>
    <mergeCell ref="I37:J37"/>
    <mergeCell ref="K37:L37"/>
    <mergeCell ref="M37:N37"/>
    <mergeCell ref="O37:P37"/>
    <mergeCell ref="Q37:R37"/>
    <mergeCell ref="A36:H36"/>
    <mergeCell ref="I36:J36"/>
    <mergeCell ref="K36:L36"/>
    <mergeCell ref="M36:N36"/>
    <mergeCell ref="O36:P36"/>
    <mergeCell ref="Q36:R36"/>
    <mergeCell ref="A35:H35"/>
    <mergeCell ref="I35:J35"/>
    <mergeCell ref="K35:L35"/>
    <mergeCell ref="M35:N35"/>
    <mergeCell ref="O35:P35"/>
    <mergeCell ref="Q35:R35"/>
    <mergeCell ref="A34:H34"/>
    <mergeCell ref="I34:J34"/>
    <mergeCell ref="K34:L34"/>
    <mergeCell ref="M34:N34"/>
    <mergeCell ref="O34:P34"/>
    <mergeCell ref="Q34:R34"/>
    <mergeCell ref="A33:H33"/>
    <mergeCell ref="I33:J33"/>
    <mergeCell ref="K33:L33"/>
    <mergeCell ref="M33:N33"/>
    <mergeCell ref="O33:P33"/>
    <mergeCell ref="Q33:R33"/>
    <mergeCell ref="A32:H32"/>
    <mergeCell ref="I32:J32"/>
    <mergeCell ref="K32:L32"/>
    <mergeCell ref="M32:N32"/>
    <mergeCell ref="O32:P32"/>
    <mergeCell ref="Q32:R32"/>
    <mergeCell ref="A31:H31"/>
    <mergeCell ref="I31:J31"/>
    <mergeCell ref="K31:L31"/>
    <mergeCell ref="M31:N31"/>
    <mergeCell ref="O31:P31"/>
    <mergeCell ref="Q31:R31"/>
    <mergeCell ref="A30:H30"/>
    <mergeCell ref="I30:J30"/>
    <mergeCell ref="K30:L30"/>
    <mergeCell ref="M30:N30"/>
    <mergeCell ref="O30:P30"/>
    <mergeCell ref="Q30:R30"/>
    <mergeCell ref="A29:H29"/>
    <mergeCell ref="I29:J29"/>
    <mergeCell ref="K29:L29"/>
    <mergeCell ref="M29:N29"/>
    <mergeCell ref="O29:P29"/>
    <mergeCell ref="Q29:R29"/>
    <mergeCell ref="A28:H28"/>
    <mergeCell ref="I28:J28"/>
    <mergeCell ref="K28:L28"/>
    <mergeCell ref="M28:N28"/>
    <mergeCell ref="O28:P28"/>
    <mergeCell ref="Q28:R28"/>
    <mergeCell ref="A27:H27"/>
    <mergeCell ref="I27:J27"/>
    <mergeCell ref="K27:L27"/>
    <mergeCell ref="M27:N27"/>
    <mergeCell ref="O27:P27"/>
    <mergeCell ref="Q27:R27"/>
    <mergeCell ref="A25:R25"/>
    <mergeCell ref="A26:H26"/>
    <mergeCell ref="I26:J26"/>
    <mergeCell ref="K26:L26"/>
    <mergeCell ref="M26:N26"/>
    <mergeCell ref="O26:P26"/>
    <mergeCell ref="Q26:R26"/>
    <mergeCell ref="A10:B22"/>
    <mergeCell ref="C10:N22"/>
    <mergeCell ref="A23:N23"/>
    <mergeCell ref="B24:G24"/>
    <mergeCell ref="I24:N24"/>
    <mergeCell ref="A8:D8"/>
    <mergeCell ref="E8:H8"/>
    <mergeCell ref="I8:J8"/>
    <mergeCell ref="K8:L8"/>
    <mergeCell ref="M8:N8"/>
    <mergeCell ref="A9:B9"/>
    <mergeCell ref="C9:N9"/>
    <mergeCell ref="A6:D7"/>
    <mergeCell ref="E6:H7"/>
    <mergeCell ref="I6:N6"/>
    <mergeCell ref="I7:J7"/>
    <mergeCell ref="K7:L7"/>
    <mergeCell ref="M7:N7"/>
    <mergeCell ref="A1:N1"/>
    <mergeCell ref="A3:D3"/>
    <mergeCell ref="E3:H3"/>
    <mergeCell ref="I3:N3"/>
    <mergeCell ref="A4:D5"/>
    <mergeCell ref="E4:H5"/>
    <mergeCell ref="I4:N5"/>
  </mergeCells>
  <conditionalFormatting sqref="C53:N54">
    <cfRule type="cellIs" dxfId="84"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3:N54" xr:uid="{00000000-0002-0000-0800-000000000000}"/>
  </dataValidations>
  <pageMargins left="0.74803149606299213" right="0.74803149606299213" top="0.98425196850393704" bottom="0.98425196850393704" header="0.51181102362204722" footer="0.51181102362204722"/>
  <pageSetup paperSize="9"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46</vt:i4>
      </vt:variant>
      <vt:variant>
        <vt:lpstr>Intervalli denominati</vt:lpstr>
      </vt:variant>
      <vt:variant>
        <vt:i4>18</vt:i4>
      </vt:variant>
    </vt:vector>
  </HeadingPairs>
  <TitlesOfParts>
    <vt:vector size="64" baseType="lpstr">
      <vt:lpstr>Schema Generale</vt:lpstr>
      <vt:lpstr>Organizzazione</vt:lpstr>
      <vt:lpstr>Caratteristiche</vt:lpstr>
      <vt:lpstr>Economico Patrimoniale</vt:lpstr>
      <vt:lpstr>Missione programma processo</vt:lpstr>
      <vt:lpstr>Foglio2</vt:lpstr>
      <vt:lpstr>Anticorruzione- obiettivo 1  </vt:lpstr>
      <vt:lpstr>Privacy</vt:lpstr>
      <vt:lpstr>Pagamenti</vt:lpstr>
      <vt:lpstr>Inserimenti lavorativi</vt:lpstr>
      <vt:lpstr>Neve</vt:lpstr>
      <vt:lpstr>RISCOSSIONI</vt:lpstr>
      <vt:lpstr>Ambiente Verde</vt:lpstr>
      <vt:lpstr>Strade</vt:lpstr>
      <vt:lpstr>Eventi</vt:lpstr>
      <vt:lpstr>Cimitero</vt:lpstr>
      <vt:lpstr>TOPONOMASTICA</vt:lpstr>
      <vt:lpstr>AIRE</vt:lpstr>
      <vt:lpstr>Tombe</vt:lpstr>
      <vt:lpstr>Funerali</vt:lpstr>
      <vt:lpstr>Piano Prot Civile</vt:lpstr>
      <vt:lpstr>Foglio1</vt:lpstr>
      <vt:lpstr>Bilancio</vt:lpstr>
      <vt:lpstr>Accrual</vt:lpstr>
      <vt:lpstr>Economo</vt:lpstr>
      <vt:lpstr>Tributi</vt:lpstr>
      <vt:lpstr>Segreteria cultura</vt:lpstr>
      <vt:lpstr>SICUREZZA STRADALE</vt:lpstr>
      <vt:lpstr>AIPO</vt:lpstr>
      <vt:lpstr>IVA</vt:lpstr>
      <vt:lpstr>Digitale 2026</vt:lpstr>
      <vt:lpstr>Rimodulazione uffici E FORMAZ</vt:lpstr>
      <vt:lpstr>Manutenzione fabbricati</vt:lpstr>
      <vt:lpstr>TERRITORIO</vt:lpstr>
      <vt:lpstr>Trasporto alunni</vt:lpstr>
      <vt:lpstr>3-36 mesi</vt:lpstr>
      <vt:lpstr>Commercio</vt:lpstr>
      <vt:lpstr>Giardino retro nuova biblioteca</vt:lpstr>
      <vt:lpstr>Impianto risalita pesci</vt:lpstr>
      <vt:lpstr>posizioni previdenziali</vt:lpstr>
      <vt:lpstr>inclusione</vt:lpstr>
      <vt:lpstr>Performance Posiz.organizzative</vt:lpstr>
      <vt:lpstr>Sovrintendenza</vt:lpstr>
      <vt:lpstr>Piano e regolamento </vt:lpstr>
      <vt:lpstr>Sistemazione area ecologica</vt:lpstr>
      <vt:lpstr>Riqualificazione palazzetto</vt:lpstr>
      <vt:lpstr>Accrual!Area_stampa</vt:lpstr>
      <vt:lpstr>'Anticorruzione- obiettivo 1  '!Area_stampa</vt:lpstr>
      <vt:lpstr>Bilancio!Area_stampa</vt:lpstr>
      <vt:lpstr>Caratteristiche!Area_stampa</vt:lpstr>
      <vt:lpstr>'Digitale 2026'!Area_stampa</vt:lpstr>
      <vt:lpstr>'Economico Patrimoniale'!Area_stampa</vt:lpstr>
      <vt:lpstr>Economo!Area_stampa</vt:lpstr>
      <vt:lpstr>inclusione!Area_stampa</vt:lpstr>
      <vt:lpstr>Organizzazione!Area_stampa</vt:lpstr>
      <vt:lpstr>Pagamenti!Area_stampa</vt:lpstr>
      <vt:lpstr>'Performance Posiz.organizzative'!Area_stampa</vt:lpstr>
      <vt:lpstr>'Piano e regolamento '!Area_stampa</vt:lpstr>
      <vt:lpstr>'posizioni previdenziali'!Area_stampa</vt:lpstr>
      <vt:lpstr>Privacy!Area_stampa</vt:lpstr>
      <vt:lpstr>'Schema Generale'!Area_stampa</vt:lpstr>
      <vt:lpstr>Sovrintendenza!Area_stampa</vt:lpstr>
      <vt:lpstr>TERRITORIO!Area_stampa</vt:lpstr>
      <vt:lpstr>Tributi!Area_stampa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RAVINALE</dc:creator>
  <cp:lastModifiedBy>office@comune.cavallermaggiore.cn.it</cp:lastModifiedBy>
  <cp:lastPrinted>2026-03-12T08:46:52Z</cp:lastPrinted>
  <dcterms:created xsi:type="dcterms:W3CDTF">2006-09-16T00:00:00Z</dcterms:created>
  <dcterms:modified xsi:type="dcterms:W3CDTF">2026-03-23T14:34:02Z</dcterms:modified>
</cp:coreProperties>
</file>